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Вікторія\Documents\Рішення\Сесія\2023\12 Грудень\22.12.2023\Оригінал\"/>
    </mc:Choice>
  </mc:AlternateContent>
  <bookViews>
    <workbookView xWindow="0" yWindow="0" windowWidth="20400" windowHeight="7596"/>
  </bookViews>
  <sheets>
    <sheet name="Управл. 01.01.22" sheetId="1" r:id="rId1"/>
  </sheets>
  <definedNames>
    <definedName name="_xlnm.Print_Area" localSheetId="0">'Управл. 01.01.22'!$A$1:$X$46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28" i="1" l="1"/>
  <c r="W29" i="1"/>
  <c r="V28" i="1"/>
  <c r="V29" i="1"/>
  <c r="V23" i="1"/>
  <c r="X28" i="1" l="1"/>
  <c r="X29" i="1"/>
  <c r="O39" i="1" l="1"/>
  <c r="M39" i="1"/>
  <c r="H39" i="1"/>
  <c r="E39" i="1"/>
  <c r="S31" i="1"/>
  <c r="S39" i="1" s="1"/>
  <c r="Q31" i="1"/>
  <c r="Q39" i="1" s="1"/>
  <c r="L31" i="1"/>
  <c r="L39" i="1" s="1"/>
  <c r="K31" i="1"/>
  <c r="K39" i="1" s="1"/>
  <c r="J31" i="1"/>
  <c r="J39" i="1" s="1"/>
  <c r="F31" i="1"/>
  <c r="F39" i="1" s="1"/>
  <c r="C31" i="1"/>
  <c r="C39" i="1" s="1"/>
  <c r="O27" i="1"/>
  <c r="G27" i="1"/>
  <c r="O26" i="1"/>
  <c r="G26" i="1"/>
  <c r="O25" i="1"/>
  <c r="D25" i="1"/>
  <c r="V25" i="1" s="1"/>
  <c r="D24" i="1"/>
  <c r="G23" i="1"/>
  <c r="V24" i="1" l="1"/>
  <c r="G24" i="1"/>
  <c r="I24" i="1" s="1"/>
  <c r="P31" i="1"/>
  <c r="P39" i="1" s="1"/>
  <c r="D31" i="1"/>
  <c r="D39" i="1" s="1"/>
  <c r="I23" i="1"/>
  <c r="N23" i="1" s="1"/>
  <c r="R23" i="1" s="1"/>
  <c r="G25" i="1"/>
  <c r="I25" i="1" s="1"/>
  <c r="N25" i="1" s="1"/>
  <c r="R25" i="1" s="1"/>
  <c r="N24" i="1"/>
  <c r="R24" i="1" s="1"/>
  <c r="I26" i="1"/>
  <c r="I27" i="1"/>
  <c r="N27" i="1" s="1"/>
  <c r="R27" i="1" s="1"/>
  <c r="W24" i="1" l="1"/>
  <c r="Y24" i="1" s="1"/>
  <c r="X24" i="1"/>
  <c r="W25" i="1"/>
  <c r="Y25" i="1" s="1"/>
  <c r="X25" i="1"/>
  <c r="G31" i="1"/>
  <c r="G39" i="1" s="1"/>
  <c r="W23" i="1"/>
  <c r="X23" i="1" s="1"/>
  <c r="W27" i="1"/>
  <c r="Y27" i="1" s="1"/>
  <c r="I31" i="1"/>
  <c r="I39" i="1" s="1"/>
  <c r="T27" i="1"/>
  <c r="U27" i="1" s="1"/>
  <c r="T25" i="1"/>
  <c r="U25" i="1" s="1"/>
  <c r="N26" i="1"/>
  <c r="R26" i="1" s="1"/>
  <c r="T24" i="1"/>
  <c r="U24" i="1" s="1"/>
  <c r="T23" i="1"/>
  <c r="X27" i="1" l="1"/>
  <c r="Y23" i="1"/>
  <c r="W26" i="1"/>
  <c r="W31" i="1" s="1"/>
  <c r="T26" i="1"/>
  <c r="T31" i="1" s="1"/>
  <c r="T39" i="1" s="1"/>
  <c r="U23" i="1"/>
  <c r="R31" i="1"/>
  <c r="V31" i="1"/>
  <c r="V39" i="1" s="1"/>
  <c r="N31" i="1"/>
  <c r="Y26" i="1" l="1"/>
  <c r="X26" i="1"/>
  <c r="X31" i="1" s="1"/>
  <c r="Y44" i="1" s="1"/>
  <c r="Y45" i="1" s="1"/>
  <c r="R39" i="1"/>
  <c r="N39" i="1"/>
  <c r="Y46" i="1"/>
  <c r="Z46" i="1" s="1"/>
  <c r="U26" i="1"/>
  <c r="U31" i="1" s="1"/>
  <c r="U39" i="1" s="1"/>
  <c r="Z47" i="1" l="1"/>
  <c r="X39" i="1"/>
</calcChain>
</file>

<file path=xl/comments1.xml><?xml version="1.0" encoding="utf-8"?>
<comments xmlns="http://schemas.openxmlformats.org/spreadsheetml/2006/main">
  <authors>
    <author>User</author>
  </authors>
  <commentList>
    <comment ref="I21" authorId="0" shapeId="0">
      <text>
        <r>
          <rPr>
            <b/>
            <sz val="10"/>
            <color indexed="81"/>
            <rFont val="Tahoma"/>
            <family val="2"/>
            <charset val="204"/>
          </rPr>
          <t>User:</t>
        </r>
        <r>
          <rPr>
            <sz val="10"/>
            <color indexed="81"/>
            <rFont val="Tahoma"/>
            <family val="2"/>
            <charset val="204"/>
          </rPr>
          <t xml:space="preserve">
у відсотках до посадового окладу + доплата за ранг і залежно від стажу держ. Служби
</t>
        </r>
      </text>
    </comment>
    <comment ref="N21" authorId="0" shapeId="0">
      <text>
        <r>
          <rPr>
            <b/>
            <sz val="10"/>
            <color indexed="81"/>
            <rFont val="Tahoma"/>
            <family val="2"/>
            <charset val="204"/>
          </rPr>
          <t>User:</t>
        </r>
        <r>
          <rPr>
            <sz val="10"/>
            <color indexed="81"/>
            <rFont val="Tahoma"/>
            <family val="2"/>
            <charset val="204"/>
          </rPr>
          <t xml:space="preserve">
у розмірі до 50% посадового окладу + надбавка за ранг + вислуга років
</t>
        </r>
      </text>
    </comment>
    <comment ref="R21" authorId="0" shapeId="0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</t>
        </r>
        <r>
          <rPr>
            <sz val="10"/>
            <color indexed="81"/>
            <rFont val="Tahoma"/>
            <family val="2"/>
            <charset val="204"/>
          </rPr>
          <t xml:space="preserve">Додаються фонд плюс всі
 надбавки
</t>
        </r>
      </text>
    </comment>
    <comment ref="S21" authorId="0" shapeId="0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10"/>
            <color indexed="81"/>
            <rFont val="Tahoma"/>
            <family val="2"/>
            <charset val="204"/>
          </rPr>
          <t xml:space="preserve">
до місячного фонду Зп додаються всі надбавки і вся сума ділиться на 12</t>
        </r>
      </text>
    </comment>
    <comment ref="T21" authorId="0" shapeId="0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</t>
        </r>
        <r>
          <rPr>
            <sz val="10"/>
            <color indexed="81"/>
            <rFont val="Tahoma"/>
            <family val="2"/>
            <charset val="204"/>
          </rPr>
          <t xml:space="preserve">Місячний фонд Зп - оздоровчі
</t>
        </r>
      </text>
    </comment>
    <comment ref="U21" authorId="0" shapeId="0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</t>
        </r>
        <r>
          <rPr>
            <sz val="10"/>
            <color indexed="81"/>
            <rFont val="Tahoma"/>
            <family val="2"/>
            <charset val="204"/>
          </rPr>
          <t>Річний фонд Зп= місячний фонд*12+матеріальна допомога</t>
        </r>
      </text>
    </comment>
    <comment ref="V21" authorId="0" shapeId="0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</t>
        </r>
        <r>
          <rPr>
            <sz val="10"/>
            <color indexed="81"/>
            <rFont val="Tahoma"/>
            <family val="2"/>
            <charset val="204"/>
          </rPr>
          <t xml:space="preserve">Додаються фонд плюс всі
 надбавки
</t>
        </r>
      </text>
    </comment>
    <comment ref="X21" authorId="0" shapeId="0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</t>
        </r>
        <r>
          <rPr>
            <sz val="10"/>
            <color indexed="81"/>
            <rFont val="Tahoma"/>
            <family val="2"/>
            <charset val="204"/>
          </rPr>
          <t xml:space="preserve">Додаються фонд плюс всі
 надбавки
</t>
        </r>
      </text>
    </comment>
  </commentList>
</comments>
</file>

<file path=xl/sharedStrings.xml><?xml version="1.0" encoding="utf-8"?>
<sst xmlns="http://schemas.openxmlformats.org/spreadsheetml/2006/main" count="52" uniqueCount="50">
  <si>
    <t>Додаток</t>
  </si>
  <si>
    <t>до Рішення ____-ї сессії VI   скликання  Бучанської міської ради</t>
  </si>
  <si>
    <t>№_______ ____-VI від ___.___.201__р.</t>
  </si>
  <si>
    <t xml:space="preserve">                                        </t>
  </si>
  <si>
    <t>грн.</t>
  </si>
  <si>
    <r>
      <t>Сімдесят дві тисячі п</t>
    </r>
    <r>
      <rPr>
        <sz val="12"/>
        <color indexed="9"/>
        <rFont val="Arial Cyr"/>
        <charset val="204"/>
      </rPr>
      <t>’</t>
    </r>
    <r>
      <rPr>
        <sz val="12"/>
        <color indexed="9"/>
        <rFont val="Times New Roman"/>
        <family val="1"/>
        <charset val="204"/>
      </rPr>
      <t>ятсот грн. 88 коп.</t>
    </r>
  </si>
  <si>
    <t>(ініціали і прізвище)</t>
  </si>
  <si>
    <t>Штатний розпис</t>
  </si>
  <si>
    <t xml:space="preserve"> управління відділу освіти Бучанської міської ради </t>
  </si>
  <si>
    <t>Управління відділу освіти Бучанської міської ради Київської області</t>
  </si>
  <si>
    <t>№ п/п</t>
  </si>
  <si>
    <t>Посада</t>
  </si>
  <si>
    <t>Кількість штатних працівників</t>
  </si>
  <si>
    <t>Посадовий оклад</t>
  </si>
  <si>
    <t>Ранг</t>
  </si>
  <si>
    <t>Сума, грн.</t>
  </si>
  <si>
    <t>Фонд оплати праці</t>
  </si>
  <si>
    <t>Вислуга, %</t>
  </si>
  <si>
    <t>Вислуга, грн.</t>
  </si>
  <si>
    <t>Доплата за роботу в нічний час, 40%</t>
  </si>
  <si>
    <t>Доплата за використання дезінфікуючих засобів, 10%</t>
  </si>
  <si>
    <t>Доплата за класність водіям день, до 10%, 25%</t>
  </si>
  <si>
    <t>Згідно рішення ради, за складність та напруже-ність до %</t>
  </si>
  <si>
    <t>Згідно рішення ради, за складність та напруже-ність, грн.</t>
  </si>
  <si>
    <t>Доплата до МЗП</t>
  </si>
  <si>
    <t>Місячний фонд заробітної плати</t>
  </si>
  <si>
    <t xml:space="preserve">Оздоровчі </t>
  </si>
  <si>
    <t>Матеріальна допомога, грн.</t>
  </si>
  <si>
    <t>Фонд заробітної плати на рік</t>
  </si>
  <si>
    <t>Матеріальна доромога на оздоровлення</t>
  </si>
  <si>
    <t>до %</t>
  </si>
  <si>
    <t>Начальник відділу освіти</t>
  </si>
  <si>
    <t>Заступник начальника відділу освіти</t>
  </si>
  <si>
    <t>Заступник начальника відділу освіти по дошкільній освіті</t>
  </si>
  <si>
    <t>Головний спеціаліст з питань загальної середньої освіти</t>
  </si>
  <si>
    <t>Головний спеціаліст по роботі з педагогічними кадрами</t>
  </si>
  <si>
    <t>Разом посадових осіб місцевого самоврядування</t>
  </si>
  <si>
    <t>Всього</t>
  </si>
  <si>
    <t>О.І.Цимбал</t>
  </si>
  <si>
    <t>Н.Л.Бутенко</t>
  </si>
  <si>
    <t>Матеріальна допомога на вирішення соц.побутових питань</t>
  </si>
  <si>
    <t>ПРОЕКТ</t>
  </si>
  <si>
    <r>
      <t>КПК   0610160    Керівництво і управління у відповідній сфері у містах (місті Києві), селищах, селах, об</t>
    </r>
    <r>
      <rPr>
        <b/>
        <sz val="14"/>
        <rFont val="Arial Cyr"/>
        <charset val="204"/>
      </rPr>
      <t>’є</t>
    </r>
    <r>
      <rPr>
        <b/>
        <sz val="14"/>
        <rFont val="Times New Roman"/>
        <family val="1"/>
        <charset val="204"/>
      </rPr>
      <t>днаних територіальних громадах</t>
    </r>
  </si>
  <si>
    <t>станом  на   01.01.2024р.</t>
  </si>
  <si>
    <t>Премія за результатами роботи, грн.</t>
  </si>
  <si>
    <t>до рішення 53 сесії VIІI скликання</t>
  </si>
  <si>
    <t>(позачергове засідання)</t>
  </si>
  <si>
    <t>№ 4080-53-VIІІ від 22.12.2023 р.</t>
  </si>
  <si>
    <t>Секретар ради</t>
  </si>
  <si>
    <t>Тарас ШАПРАВСЬКИЙ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</si>
</sst>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34" x14ac:knownFonts="1">
    <font>
      <sz val="10"/>
      <name val="Arial Cyr"/>
      <charset val="204"/>
    </font>
    <font>
      <sz val="10"/>
      <name val="Arial Cyr"/>
      <charset val="204"/>
    </font>
    <font>
      <sz val="11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2"/>
      <color indexed="9"/>
      <name val="Arial Cyr"/>
      <charset val="204"/>
    </font>
    <font>
      <sz val="12"/>
      <color indexed="9"/>
      <name val="Times New Roman"/>
      <family val="1"/>
      <charset val="204"/>
    </font>
    <font>
      <b/>
      <sz val="16"/>
      <name val="Times New Roman Cyr"/>
      <charset val="204"/>
    </font>
    <font>
      <sz val="14"/>
      <name val="Times New Roman Cyr"/>
      <family val="1"/>
      <charset val="204"/>
    </font>
    <font>
      <sz val="11"/>
      <name val="Times New Roman CYR"/>
      <charset val="204"/>
    </font>
    <font>
      <sz val="16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1"/>
      <name val="Times New Roman Cyr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1"/>
      <color indexed="9"/>
      <name val="Times New Roman"/>
      <family val="1"/>
      <charset val="204"/>
    </font>
    <font>
      <b/>
      <sz val="11"/>
      <color indexed="10"/>
      <name val="Times New Roman"/>
      <family val="1"/>
      <charset val="204"/>
    </font>
    <font>
      <b/>
      <sz val="10"/>
      <color indexed="81"/>
      <name val="Tahoma"/>
      <family val="2"/>
      <charset val="204"/>
    </font>
    <font>
      <sz val="10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12"/>
      <name val="Arial Cyr"/>
      <charset val="204"/>
    </font>
    <font>
      <u/>
      <sz val="12"/>
      <name val="Arial Cyr"/>
      <charset val="204"/>
    </font>
    <font>
      <b/>
      <sz val="10"/>
      <name val="Arial Cyr"/>
      <charset val="204"/>
    </font>
    <font>
      <b/>
      <sz val="14"/>
      <name val="Arial Cyr"/>
      <charset val="204"/>
    </font>
    <font>
      <sz val="12"/>
      <name val="Times New Roman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4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21" fillId="0" borderId="0"/>
  </cellStyleXfs>
  <cellXfs count="179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 applyFill="1" applyAlignment="1">
      <alignment horizontal="left"/>
    </xf>
    <xf numFmtId="0" fontId="5" fillId="0" borderId="0" xfId="0" applyFont="1" applyFill="1"/>
    <xf numFmtId="0" fontId="7" fillId="0" borderId="0" xfId="0" applyFont="1" applyFill="1" applyAlignment="1">
      <alignment horizontal="center"/>
    </xf>
    <xf numFmtId="0" fontId="8" fillId="0" borderId="0" xfId="0" applyFont="1" applyAlignment="1">
      <alignment horizontal="center"/>
    </xf>
    <xf numFmtId="0" fontId="3" fillId="0" borderId="0" xfId="0" applyFont="1" applyFill="1" applyAlignment="1">
      <alignment horizontal="left"/>
    </xf>
    <xf numFmtId="0" fontId="4" fillId="0" borderId="0" xfId="0" applyFont="1" applyFill="1" applyAlignment="1">
      <alignment horizontal="left"/>
    </xf>
    <xf numFmtId="164" fontId="4" fillId="0" borderId="0" xfId="0" applyNumberFormat="1" applyFont="1" applyFill="1" applyAlignment="1">
      <alignment horizontal="center"/>
    </xf>
    <xf numFmtId="0" fontId="3" fillId="0" borderId="0" xfId="0" applyFont="1" applyFill="1" applyAlignment="1"/>
    <xf numFmtId="0" fontId="4" fillId="0" borderId="0" xfId="0" applyFont="1" applyFill="1" applyAlignment="1"/>
    <xf numFmtId="4" fontId="4" fillId="0" borderId="0" xfId="0" applyNumberFormat="1" applyFont="1" applyFill="1" applyAlignment="1"/>
    <xf numFmtId="0" fontId="4" fillId="0" borderId="0" xfId="0" applyFont="1" applyAlignment="1"/>
    <xf numFmtId="0" fontId="9" fillId="0" borderId="0" xfId="0" applyFont="1" applyFill="1" applyAlignment="1"/>
    <xf numFmtId="0" fontId="12" fillId="0" borderId="0" xfId="1" applyFont="1" applyFill="1" applyBorder="1" applyAlignment="1">
      <alignment horizontal="left"/>
    </xf>
    <xf numFmtId="0" fontId="13" fillId="0" borderId="0" xfId="1" applyFont="1" applyFill="1" applyBorder="1" applyAlignment="1"/>
    <xf numFmtId="0" fontId="7" fillId="0" borderId="0" xfId="0" applyFont="1" applyFill="1" applyAlignment="1"/>
    <xf numFmtId="0" fontId="7" fillId="0" borderId="0" xfId="0" applyFont="1" applyFill="1" applyAlignment="1">
      <alignment horizontal="right"/>
    </xf>
    <xf numFmtId="0" fontId="14" fillId="0" borderId="0" xfId="1" applyFont="1" applyFill="1" applyBorder="1" applyAlignment="1"/>
    <xf numFmtId="0" fontId="3" fillId="0" borderId="0" xfId="0" applyFont="1" applyAlignment="1">
      <alignment horizontal="left"/>
    </xf>
    <xf numFmtId="0" fontId="15" fillId="0" borderId="0" xfId="0" applyFont="1"/>
    <xf numFmtId="0" fontId="4" fillId="0" borderId="0" xfId="0" applyFont="1" applyFill="1" applyAlignment="1">
      <alignment horizontal="right"/>
    </xf>
    <xf numFmtId="0" fontId="16" fillId="0" borderId="0" xfId="0" applyFont="1" applyAlignment="1">
      <alignment horizontal="center"/>
    </xf>
    <xf numFmtId="0" fontId="17" fillId="0" borderId="0" xfId="0" applyFont="1" applyAlignment="1">
      <alignment horizontal="left"/>
    </xf>
    <xf numFmtId="0" fontId="18" fillId="0" borderId="0" xfId="1" applyFont="1" applyBorder="1" applyAlignment="1">
      <alignment horizontal="left"/>
    </xf>
    <xf numFmtId="0" fontId="4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3" fillId="0" borderId="0" xfId="0" applyFont="1" applyAlignment="1">
      <alignment horizontal="left" indent="15"/>
    </xf>
    <xf numFmtId="0" fontId="4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17" fillId="0" borderId="0" xfId="0" applyFont="1"/>
    <xf numFmtId="0" fontId="7" fillId="0" borderId="0" xfId="0" applyFont="1"/>
    <xf numFmtId="0" fontId="19" fillId="0" borderId="4" xfId="0" applyFont="1" applyBorder="1" applyAlignment="1" applyProtection="1">
      <alignment vertical="center" wrapText="1"/>
      <protection locked="0"/>
    </xf>
    <xf numFmtId="0" fontId="19" fillId="0" borderId="11" xfId="0" applyFont="1" applyBorder="1" applyAlignment="1" applyProtection="1">
      <alignment horizontal="center" vertical="center" wrapText="1"/>
      <protection locked="0"/>
    </xf>
    <xf numFmtId="0" fontId="3" fillId="0" borderId="17" xfId="2" applyFont="1" applyBorder="1" applyAlignment="1">
      <alignment horizontal="center" vertical="center" wrapText="1"/>
    </xf>
    <xf numFmtId="0" fontId="3" fillId="0" borderId="17" xfId="2" applyFont="1" applyBorder="1" applyAlignment="1">
      <alignment horizontal="left" vertical="center" wrapText="1"/>
    </xf>
    <xf numFmtId="4" fontId="3" fillId="0" borderId="17" xfId="2" applyNumberFormat="1" applyFont="1" applyBorder="1" applyAlignment="1">
      <alignment horizontal="center" vertical="center" wrapText="1"/>
    </xf>
    <xf numFmtId="0" fontId="3" fillId="2" borderId="17" xfId="2" applyFont="1" applyFill="1" applyBorder="1" applyAlignment="1">
      <alignment horizontal="center" vertical="center" wrapText="1"/>
    </xf>
    <xf numFmtId="2" fontId="3" fillId="2" borderId="17" xfId="2" applyNumberFormat="1" applyFont="1" applyFill="1" applyBorder="1" applyAlignment="1">
      <alignment horizontal="center" vertical="center" wrapText="1"/>
    </xf>
    <xf numFmtId="9" fontId="3" fillId="0" borderId="17" xfId="2" applyNumberFormat="1" applyFont="1" applyBorder="1" applyAlignment="1">
      <alignment horizontal="center" vertical="center" wrapText="1"/>
    </xf>
    <xf numFmtId="2" fontId="3" fillId="0" borderId="17" xfId="2" applyNumberFormat="1" applyFont="1" applyBorder="1" applyAlignment="1">
      <alignment horizontal="center" vertical="center" wrapText="1"/>
    </xf>
    <xf numFmtId="2" fontId="3" fillId="0" borderId="17" xfId="2" applyNumberFormat="1" applyFont="1" applyFill="1" applyBorder="1" applyAlignment="1">
      <alignment horizontal="center" vertical="center" wrapText="1"/>
    </xf>
    <xf numFmtId="9" fontId="3" fillId="0" borderId="17" xfId="2" applyNumberFormat="1" applyFont="1" applyFill="1" applyBorder="1" applyAlignment="1">
      <alignment horizontal="center" vertical="center" wrapText="1"/>
    </xf>
    <xf numFmtId="2" fontId="3" fillId="0" borderId="18" xfId="2" applyNumberFormat="1" applyFont="1" applyBorder="1" applyAlignment="1">
      <alignment horizontal="center" vertical="center" wrapText="1"/>
    </xf>
    <xf numFmtId="4" fontId="3" fillId="0" borderId="19" xfId="2" applyNumberFormat="1" applyFont="1" applyBorder="1" applyAlignment="1">
      <alignment horizontal="center" vertical="center" wrapText="1"/>
    </xf>
    <xf numFmtId="2" fontId="11" fillId="0" borderId="20" xfId="2" applyNumberFormat="1" applyFont="1" applyBorder="1" applyAlignment="1">
      <alignment horizontal="center" vertical="center" wrapText="1"/>
    </xf>
    <xf numFmtId="4" fontId="11" fillId="0" borderId="17" xfId="2" applyNumberFormat="1" applyFont="1" applyBorder="1" applyAlignment="1">
      <alignment horizontal="center" vertical="center" wrapText="1"/>
    </xf>
    <xf numFmtId="4" fontId="3" fillId="0" borderId="18" xfId="2" applyNumberFormat="1" applyFont="1" applyBorder="1" applyAlignment="1">
      <alignment horizontal="center" vertical="center" wrapText="1"/>
    </xf>
    <xf numFmtId="0" fontId="5" fillId="0" borderId="0" xfId="2" applyFont="1"/>
    <xf numFmtId="0" fontId="3" fillId="0" borderId="22" xfId="2" applyFont="1" applyBorder="1" applyAlignment="1">
      <alignment horizontal="center" vertical="center" wrapText="1"/>
    </xf>
    <xf numFmtId="0" fontId="3" fillId="0" borderId="22" xfId="2" applyFont="1" applyBorder="1" applyAlignment="1">
      <alignment horizontal="left" vertical="center" wrapText="1"/>
    </xf>
    <xf numFmtId="4" fontId="3" fillId="0" borderId="22" xfId="2" applyNumberFormat="1" applyFont="1" applyBorder="1" applyAlignment="1">
      <alignment horizontal="center" vertical="center" wrapText="1"/>
    </xf>
    <xf numFmtId="0" fontId="3" fillId="2" borderId="22" xfId="2" applyFont="1" applyFill="1" applyBorder="1" applyAlignment="1">
      <alignment horizontal="center" vertical="center" wrapText="1"/>
    </xf>
    <xf numFmtId="2" fontId="3" fillId="2" borderId="22" xfId="2" applyNumberFormat="1" applyFont="1" applyFill="1" applyBorder="1" applyAlignment="1">
      <alignment horizontal="center" vertical="center" wrapText="1"/>
    </xf>
    <xf numFmtId="9" fontId="3" fillId="0" borderId="22" xfId="2" applyNumberFormat="1" applyFont="1" applyBorder="1" applyAlignment="1">
      <alignment horizontal="center" vertical="center" wrapText="1"/>
    </xf>
    <xf numFmtId="2" fontId="3" fillId="0" borderId="22" xfId="2" applyNumberFormat="1" applyFont="1" applyBorder="1" applyAlignment="1">
      <alignment horizontal="center" vertical="center" wrapText="1"/>
    </xf>
    <xf numFmtId="2" fontId="3" fillId="0" borderId="22" xfId="2" applyNumberFormat="1" applyFont="1" applyFill="1" applyBorder="1" applyAlignment="1">
      <alignment horizontal="center" vertical="center" wrapText="1"/>
    </xf>
    <xf numFmtId="9" fontId="3" fillId="3" borderId="22" xfId="2" applyNumberFormat="1" applyFont="1" applyFill="1" applyBorder="1" applyAlignment="1">
      <alignment horizontal="center" vertical="center" wrapText="1"/>
    </xf>
    <xf numFmtId="2" fontId="3" fillId="0" borderId="23" xfId="2" applyNumberFormat="1" applyFont="1" applyBorder="1" applyAlignment="1">
      <alignment horizontal="center" vertical="center" wrapText="1"/>
    </xf>
    <xf numFmtId="4" fontId="3" fillId="0" borderId="24" xfId="2" applyNumberFormat="1" applyFont="1" applyBorder="1" applyAlignment="1">
      <alignment horizontal="center" vertical="center" wrapText="1"/>
    </xf>
    <xf numFmtId="2" fontId="11" fillId="0" borderId="25" xfId="2" applyNumberFormat="1" applyFont="1" applyBorder="1" applyAlignment="1">
      <alignment horizontal="center" vertical="center" wrapText="1"/>
    </xf>
    <xf numFmtId="4" fontId="11" fillId="0" borderId="22" xfId="2" applyNumberFormat="1" applyFont="1" applyBorder="1" applyAlignment="1">
      <alignment horizontal="center" vertical="center" wrapText="1"/>
    </xf>
    <xf numFmtId="4" fontId="3" fillId="0" borderId="23" xfId="2" applyNumberFormat="1" applyFont="1" applyBorder="1" applyAlignment="1">
      <alignment horizontal="center" vertical="center" wrapText="1"/>
    </xf>
    <xf numFmtId="2" fontId="3" fillId="0" borderId="23" xfId="2" applyNumberFormat="1" applyFont="1" applyBorder="1" applyAlignment="1">
      <alignment vertical="center" wrapText="1"/>
    </xf>
    <xf numFmtId="0" fontId="3" fillId="0" borderId="26" xfId="2" applyFont="1" applyBorder="1" applyAlignment="1">
      <alignment horizontal="center" vertical="center" wrapText="1"/>
    </xf>
    <xf numFmtId="0" fontId="3" fillId="0" borderId="26" xfId="2" applyFont="1" applyBorder="1" applyAlignment="1">
      <alignment horizontal="left" vertical="center" wrapText="1"/>
    </xf>
    <xf numFmtId="4" fontId="3" fillId="0" borderId="26" xfId="2" applyNumberFormat="1" applyFont="1" applyBorder="1" applyAlignment="1">
      <alignment horizontal="center" vertical="center" wrapText="1"/>
    </xf>
    <xf numFmtId="2" fontId="3" fillId="0" borderId="26" xfId="2" applyNumberFormat="1" applyFont="1" applyBorder="1" applyAlignment="1">
      <alignment horizontal="center" vertical="center" wrapText="1"/>
    </xf>
    <xf numFmtId="9" fontId="3" fillId="0" borderId="26" xfId="2" applyNumberFormat="1" applyFont="1" applyBorder="1" applyAlignment="1">
      <alignment horizontal="center" vertical="center" wrapText="1"/>
    </xf>
    <xf numFmtId="2" fontId="3" fillId="0" borderId="27" xfId="2" applyNumberFormat="1" applyFont="1" applyBorder="1" applyAlignment="1">
      <alignment vertical="center" wrapText="1"/>
    </xf>
    <xf numFmtId="4" fontId="3" fillId="0" borderId="28" xfId="2" applyNumberFormat="1" applyFont="1" applyBorder="1" applyAlignment="1">
      <alignment horizontal="center" vertical="center" wrapText="1"/>
    </xf>
    <xf numFmtId="2" fontId="11" fillId="0" borderId="29" xfId="2" applyNumberFormat="1" applyFont="1" applyBorder="1" applyAlignment="1">
      <alignment horizontal="center" vertical="center" wrapText="1"/>
    </xf>
    <xf numFmtId="4" fontId="11" fillId="0" borderId="26" xfId="2" applyNumberFormat="1" applyFont="1" applyBorder="1" applyAlignment="1">
      <alignment horizontal="center" vertical="center" wrapText="1"/>
    </xf>
    <xf numFmtId="0" fontId="3" fillId="0" borderId="30" xfId="2" applyFont="1" applyBorder="1" applyAlignment="1">
      <alignment horizontal="center" vertical="center" wrapText="1"/>
    </xf>
    <xf numFmtId="0" fontId="20" fillId="0" borderId="31" xfId="2" applyFont="1" applyBorder="1" applyAlignment="1">
      <alignment horizontal="left" vertical="center" wrapText="1"/>
    </xf>
    <xf numFmtId="164" fontId="19" fillId="0" borderId="31" xfId="2" applyNumberFormat="1" applyFont="1" applyBorder="1" applyAlignment="1">
      <alignment horizontal="center" vertical="center" wrapText="1"/>
    </xf>
    <xf numFmtId="2" fontId="19" fillId="0" borderId="31" xfId="2" applyNumberFormat="1" applyFont="1" applyBorder="1" applyAlignment="1">
      <alignment horizontal="center" vertical="center" wrapText="1"/>
    </xf>
    <xf numFmtId="0" fontId="19" fillId="0" borderId="31" xfId="2" applyFont="1" applyBorder="1" applyAlignment="1">
      <alignment horizontal="center" vertical="center" wrapText="1"/>
    </xf>
    <xf numFmtId="4" fontId="19" fillId="0" borderId="31" xfId="2" applyNumberFormat="1" applyFont="1" applyBorder="1" applyAlignment="1">
      <alignment horizontal="center" vertical="center" wrapText="1"/>
    </xf>
    <xf numFmtId="3" fontId="19" fillId="0" borderId="31" xfId="2" applyNumberFormat="1" applyFont="1" applyBorder="1" applyAlignment="1">
      <alignment horizontal="center" vertical="center" wrapText="1"/>
    </xf>
    <xf numFmtId="4" fontId="19" fillId="0" borderId="32" xfId="2" applyNumberFormat="1" applyFont="1" applyBorder="1" applyAlignment="1">
      <alignment horizontal="center" vertical="center" wrapText="1"/>
    </xf>
    <xf numFmtId="4" fontId="19" fillId="0" borderId="33" xfId="2" applyNumberFormat="1" applyFont="1" applyBorder="1" applyAlignment="1">
      <alignment horizontal="center" vertical="center" wrapText="1"/>
    </xf>
    <xf numFmtId="4" fontId="19" fillId="0" borderId="34" xfId="2" applyNumberFormat="1" applyFont="1" applyBorder="1" applyAlignment="1">
      <alignment horizontal="center" vertical="center" wrapText="1"/>
    </xf>
    <xf numFmtId="4" fontId="3" fillId="0" borderId="17" xfId="2" applyNumberFormat="1" applyFont="1" applyFill="1" applyBorder="1" applyAlignment="1">
      <alignment horizontal="center" vertical="center" wrapText="1"/>
    </xf>
    <xf numFmtId="0" fontId="0" fillId="0" borderId="18" xfId="0" applyBorder="1" applyAlignment="1">
      <alignment horizontal="center"/>
    </xf>
    <xf numFmtId="4" fontId="3" fillId="0" borderId="22" xfId="2" applyNumberFormat="1" applyFont="1" applyFill="1" applyBorder="1" applyAlignment="1">
      <alignment horizontal="center" vertical="center" wrapText="1"/>
    </xf>
    <xf numFmtId="0" fontId="0" fillId="0" borderId="23" xfId="0" applyBorder="1" applyAlignment="1">
      <alignment horizontal="center"/>
    </xf>
    <xf numFmtId="0" fontId="5" fillId="0" borderId="0" xfId="2" applyFont="1" applyAlignment="1">
      <alignment horizontal="center"/>
    </xf>
    <xf numFmtId="0" fontId="22" fillId="0" borderId="22" xfId="0" applyFont="1" applyBorder="1" applyAlignment="1">
      <alignment horizontal="center" vertical="center" wrapText="1"/>
    </xf>
    <xf numFmtId="0" fontId="22" fillId="0" borderId="22" xfId="0" applyFont="1" applyBorder="1" applyAlignment="1">
      <alignment horizontal="left" vertical="center" wrapText="1"/>
    </xf>
    <xf numFmtId="4" fontId="22" fillId="0" borderId="22" xfId="0" applyNumberFormat="1" applyFont="1" applyFill="1" applyBorder="1" applyAlignment="1">
      <alignment horizontal="center" vertical="center" wrapText="1"/>
    </xf>
    <xf numFmtId="4" fontId="22" fillId="0" borderId="22" xfId="0" applyNumberFormat="1" applyFont="1" applyBorder="1" applyAlignment="1">
      <alignment horizontal="center" vertical="center" wrapText="1"/>
    </xf>
    <xf numFmtId="2" fontId="22" fillId="0" borderId="22" xfId="0" applyNumberFormat="1" applyFont="1" applyFill="1" applyBorder="1" applyAlignment="1">
      <alignment horizontal="center" vertical="center" wrapText="1"/>
    </xf>
    <xf numFmtId="9" fontId="22" fillId="0" borderId="22" xfId="0" applyNumberFormat="1" applyFont="1" applyBorder="1" applyAlignment="1">
      <alignment horizontal="center" vertical="center" wrapText="1"/>
    </xf>
    <xf numFmtId="2" fontId="22" fillId="0" borderId="22" xfId="0" applyNumberFormat="1" applyFont="1" applyBorder="1" applyAlignment="1">
      <alignment horizontal="center" vertical="center" wrapText="1"/>
    </xf>
    <xf numFmtId="4" fontId="22" fillId="0" borderId="24" xfId="0" applyNumberFormat="1" applyFont="1" applyBorder="1" applyAlignment="1">
      <alignment horizontal="center" vertical="center" wrapText="1"/>
    </xf>
    <xf numFmtId="2" fontId="23" fillId="0" borderId="25" xfId="0" applyNumberFormat="1" applyFont="1" applyBorder="1" applyAlignment="1">
      <alignment horizontal="center" vertical="center" wrapText="1"/>
    </xf>
    <xf numFmtId="4" fontId="23" fillId="0" borderId="22" xfId="0" applyNumberFormat="1" applyFont="1" applyBorder="1" applyAlignment="1">
      <alignment horizontal="center" vertical="center" wrapText="1"/>
    </xf>
    <xf numFmtId="0" fontId="22" fillId="0" borderId="26" xfId="0" applyFont="1" applyBorder="1" applyAlignment="1">
      <alignment vertical="center" wrapText="1"/>
    </xf>
    <xf numFmtId="0" fontId="22" fillId="0" borderId="26" xfId="0" applyFont="1" applyBorder="1" applyAlignment="1">
      <alignment horizontal="left" vertical="center" wrapText="1"/>
    </xf>
    <xf numFmtId="4" fontId="22" fillId="0" borderId="26" xfId="0" applyNumberFormat="1" applyFont="1" applyFill="1" applyBorder="1" applyAlignment="1">
      <alignment vertical="center" wrapText="1"/>
    </xf>
    <xf numFmtId="4" fontId="22" fillId="0" borderId="26" xfId="0" applyNumberFormat="1" applyFont="1" applyBorder="1" applyAlignment="1">
      <alignment vertical="center" wrapText="1"/>
    </xf>
    <xf numFmtId="2" fontId="22" fillId="0" borderId="26" xfId="0" applyNumberFormat="1" applyFont="1" applyFill="1" applyBorder="1" applyAlignment="1">
      <alignment vertical="center" wrapText="1"/>
    </xf>
    <xf numFmtId="9" fontId="22" fillId="0" borderId="26" xfId="0" applyNumberFormat="1" applyFont="1" applyBorder="1" applyAlignment="1">
      <alignment vertical="center" wrapText="1"/>
    </xf>
    <xf numFmtId="2" fontId="22" fillId="0" borderId="26" xfId="0" applyNumberFormat="1" applyFont="1" applyBorder="1" applyAlignment="1">
      <alignment vertical="center" wrapText="1"/>
    </xf>
    <xf numFmtId="0" fontId="0" fillId="0" borderId="27" xfId="0" applyBorder="1" applyAlignment="1">
      <alignment horizontal="center"/>
    </xf>
    <xf numFmtId="0" fontId="22" fillId="0" borderId="28" xfId="0" applyFont="1" applyBorder="1" applyAlignment="1">
      <alignment vertical="center" wrapText="1"/>
    </xf>
    <xf numFmtId="2" fontId="23" fillId="0" borderId="29" xfId="0" applyNumberFormat="1" applyFont="1" applyBorder="1" applyAlignment="1">
      <alignment vertical="center" wrapText="1"/>
    </xf>
    <xf numFmtId="0" fontId="23" fillId="0" borderId="26" xfId="0" applyFont="1" applyBorder="1" applyAlignment="1">
      <alignment vertical="center" wrapText="1"/>
    </xf>
    <xf numFmtId="4" fontId="23" fillId="0" borderId="26" xfId="0" applyNumberFormat="1" applyFont="1" applyBorder="1" applyAlignment="1">
      <alignment vertical="center" wrapText="1"/>
    </xf>
    <xf numFmtId="0" fontId="22" fillId="0" borderId="27" xfId="0" applyFont="1" applyBorder="1" applyAlignment="1">
      <alignment vertical="center" wrapText="1"/>
    </xf>
    <xf numFmtId="0" fontId="22" fillId="0" borderId="30" xfId="0" applyFont="1" applyBorder="1" applyAlignment="1">
      <alignment vertical="center" wrapText="1"/>
    </xf>
    <xf numFmtId="0" fontId="20" fillId="0" borderId="31" xfId="0" applyFont="1" applyBorder="1" applyAlignment="1">
      <alignment horizontal="left" vertical="center" wrapText="1"/>
    </xf>
    <xf numFmtId="4" fontId="20" fillId="0" borderId="31" xfId="0" applyNumberFormat="1" applyFont="1" applyBorder="1" applyAlignment="1">
      <alignment horizontal="center" vertical="center" wrapText="1"/>
    </xf>
    <xf numFmtId="4" fontId="20" fillId="0" borderId="32" xfId="0" applyNumberFormat="1" applyFont="1" applyBorder="1" applyAlignment="1">
      <alignment horizontal="center" vertical="center" wrapText="1"/>
    </xf>
    <xf numFmtId="4" fontId="20" fillId="0" borderId="33" xfId="0" applyNumberFormat="1" applyFont="1" applyBorder="1" applyAlignment="1">
      <alignment horizontal="center" vertical="center" wrapText="1"/>
    </xf>
    <xf numFmtId="4" fontId="20" fillId="0" borderId="34" xfId="0" applyNumberFormat="1" applyFont="1" applyBorder="1" applyAlignment="1">
      <alignment horizontal="center" vertical="center" wrapText="1"/>
    </xf>
    <xf numFmtId="0" fontId="22" fillId="0" borderId="30" xfId="0" applyFont="1" applyBorder="1" applyAlignment="1">
      <alignment horizontal="center" vertical="center" wrapText="1"/>
    </xf>
    <xf numFmtId="0" fontId="20" fillId="0" borderId="31" xfId="0" applyFont="1" applyBorder="1" applyAlignment="1">
      <alignment horizontal="center" vertical="center" wrapText="1"/>
    </xf>
    <xf numFmtId="164" fontId="20" fillId="0" borderId="31" xfId="0" applyNumberFormat="1" applyFont="1" applyBorder="1" applyAlignment="1">
      <alignment horizontal="center" vertical="center" wrapText="1"/>
    </xf>
    <xf numFmtId="165" fontId="20" fillId="0" borderId="31" xfId="0" applyNumberFormat="1" applyFont="1" applyBorder="1" applyAlignment="1">
      <alignment horizontal="center" vertical="center" wrapText="1"/>
    </xf>
    <xf numFmtId="0" fontId="22" fillId="0" borderId="0" xfId="0" applyFont="1" applyBorder="1" applyAlignment="1">
      <alignment horizontal="center" vertical="center" wrapText="1"/>
    </xf>
    <xf numFmtId="1" fontId="20" fillId="0" borderId="0" xfId="0" applyNumberFormat="1" applyFont="1" applyBorder="1" applyAlignment="1">
      <alignment horizontal="center" vertical="center" wrapText="1"/>
    </xf>
    <xf numFmtId="2" fontId="24" fillId="0" borderId="0" xfId="0" applyNumberFormat="1" applyFont="1" applyBorder="1" applyAlignment="1">
      <alignment horizontal="center" vertical="center" wrapText="1"/>
    </xf>
    <xf numFmtId="2" fontId="20" fillId="0" borderId="0" xfId="0" applyNumberFormat="1" applyFont="1" applyBorder="1" applyAlignment="1">
      <alignment horizontal="center" vertical="center" wrapText="1"/>
    </xf>
    <xf numFmtId="4" fontId="5" fillId="0" borderId="0" xfId="0" applyNumberFormat="1" applyFont="1"/>
    <xf numFmtId="0" fontId="19" fillId="0" borderId="0" xfId="0" applyFont="1"/>
    <xf numFmtId="4" fontId="0" fillId="0" borderId="0" xfId="0" applyNumberFormat="1"/>
    <xf numFmtId="4" fontId="3" fillId="0" borderId="1" xfId="2" applyNumberFormat="1" applyFont="1" applyBorder="1" applyAlignment="1">
      <alignment horizontal="center" vertical="center" wrapText="1"/>
    </xf>
    <xf numFmtId="4" fontId="3" fillId="0" borderId="36" xfId="2" applyNumberFormat="1" applyFont="1" applyBorder="1" applyAlignment="1">
      <alignment horizontal="center" vertical="center" wrapText="1"/>
    </xf>
    <xf numFmtId="0" fontId="22" fillId="0" borderId="2" xfId="0" applyFont="1" applyBorder="1" applyAlignment="1">
      <alignment vertical="center" wrapText="1"/>
    </xf>
    <xf numFmtId="4" fontId="20" fillId="0" borderId="35" xfId="0" applyNumberFormat="1" applyFont="1" applyBorder="1" applyAlignment="1">
      <alignment horizontal="center" vertical="center" wrapText="1"/>
    </xf>
    <xf numFmtId="4" fontId="11" fillId="0" borderId="18" xfId="2" applyNumberFormat="1" applyFont="1" applyBorder="1" applyAlignment="1">
      <alignment horizontal="center" vertical="center" wrapText="1"/>
    </xf>
    <xf numFmtId="4" fontId="11" fillId="0" borderId="23" xfId="2" applyNumberFormat="1" applyFont="1" applyBorder="1" applyAlignment="1">
      <alignment horizontal="center" vertical="center" wrapText="1"/>
    </xf>
    <xf numFmtId="4" fontId="11" fillId="0" borderId="27" xfId="2" applyNumberFormat="1" applyFont="1" applyBorder="1" applyAlignment="1">
      <alignment horizontal="center" vertical="center" wrapText="1"/>
    </xf>
    <xf numFmtId="4" fontId="3" fillId="0" borderId="39" xfId="2" applyNumberFormat="1" applyFont="1" applyBorder="1" applyAlignment="1">
      <alignment horizontal="center" vertical="center" wrapText="1"/>
    </xf>
    <xf numFmtId="4" fontId="19" fillId="0" borderId="40" xfId="2" applyNumberFormat="1" applyFont="1" applyBorder="1" applyAlignment="1">
      <alignment horizontal="center" vertical="center" wrapText="1"/>
    </xf>
    <xf numFmtId="4" fontId="19" fillId="0" borderId="22" xfId="2" applyNumberFormat="1" applyFont="1" applyBorder="1" applyAlignment="1">
      <alignment horizontal="center" vertical="center" wrapText="1"/>
    </xf>
    <xf numFmtId="0" fontId="5" fillId="3" borderId="21" xfId="2" applyFont="1" applyFill="1" applyBorder="1" applyAlignment="1"/>
    <xf numFmtId="0" fontId="31" fillId="0" borderId="0" xfId="0" applyFont="1"/>
    <xf numFmtId="0" fontId="19" fillId="0" borderId="0" xfId="0" applyFont="1" applyAlignment="1">
      <alignment horizontal="center"/>
    </xf>
    <xf numFmtId="0" fontId="29" fillId="0" borderId="0" xfId="0" applyFont="1" applyAlignment="1">
      <alignment horizontal="right"/>
    </xf>
    <xf numFmtId="0" fontId="30" fillId="0" borderId="0" xfId="0" applyFont="1" applyAlignment="1">
      <alignment horizontal="right"/>
    </xf>
    <xf numFmtId="0" fontId="4" fillId="0" borderId="0" xfId="0" applyFont="1" applyBorder="1"/>
    <xf numFmtId="0" fontId="4" fillId="0" borderId="0" xfId="0" applyFont="1" applyAlignment="1">
      <alignment horizontal="left"/>
    </xf>
    <xf numFmtId="0" fontId="29" fillId="0" borderId="0" xfId="0" applyFont="1" applyAlignment="1">
      <alignment horizontal="right"/>
    </xf>
    <xf numFmtId="0" fontId="30" fillId="0" borderId="0" xfId="0" applyFont="1" applyAlignment="1">
      <alignment horizontal="right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0" fontId="19" fillId="0" borderId="37" xfId="0" applyFont="1" applyBorder="1" applyAlignment="1" applyProtection="1">
      <alignment horizontal="center" vertical="center" wrapText="1"/>
      <protection locked="0"/>
    </xf>
    <xf numFmtId="0" fontId="19" fillId="0" borderId="38" xfId="0" applyFont="1" applyBorder="1" applyAlignment="1" applyProtection="1">
      <alignment horizontal="center" vertical="center" wrapText="1"/>
      <protection locked="0"/>
    </xf>
    <xf numFmtId="0" fontId="19" fillId="0" borderId="8" xfId="0" applyFont="1" applyBorder="1" applyAlignment="1" applyProtection="1">
      <alignment horizontal="center" vertical="center" wrapText="1"/>
      <protection locked="0"/>
    </xf>
    <xf numFmtId="0" fontId="19" fillId="0" borderId="15" xfId="0" applyFont="1" applyBorder="1" applyAlignment="1" applyProtection="1">
      <alignment horizontal="center" vertical="center" wrapText="1"/>
      <protection locked="0"/>
    </xf>
    <xf numFmtId="0" fontId="19" fillId="0" borderId="4" xfId="0" applyFont="1" applyBorder="1" applyAlignment="1" applyProtection="1">
      <alignment horizontal="center" vertical="center" wrapText="1"/>
      <protection locked="0"/>
    </xf>
    <xf numFmtId="0" fontId="19" fillId="0" borderId="11" xfId="0" applyFont="1" applyBorder="1" applyAlignment="1" applyProtection="1">
      <alignment horizontal="center" vertical="center" wrapText="1"/>
      <protection locked="0"/>
    </xf>
    <xf numFmtId="0" fontId="7" fillId="0" borderId="0" xfId="0" applyFont="1" applyAlignment="1">
      <alignment horizontal="left"/>
    </xf>
    <xf numFmtId="0" fontId="19" fillId="0" borderId="5" xfId="0" applyFont="1" applyBorder="1" applyAlignment="1">
      <alignment horizontal="center" vertical="center" wrapText="1"/>
    </xf>
    <xf numFmtId="0" fontId="19" fillId="0" borderId="12" xfId="0" applyFont="1" applyBorder="1" applyAlignment="1">
      <alignment horizontal="center" vertical="center" wrapText="1"/>
    </xf>
    <xf numFmtId="0" fontId="19" fillId="0" borderId="6" xfId="0" applyFont="1" applyBorder="1" applyAlignment="1" applyProtection="1">
      <alignment horizontal="center" vertical="center" wrapText="1"/>
      <protection locked="0"/>
    </xf>
    <xf numFmtId="0" fontId="19" fillId="0" borderId="13" xfId="0" applyFont="1" applyBorder="1" applyAlignment="1" applyProtection="1">
      <alignment horizontal="center" vertical="center" wrapText="1"/>
      <protection locked="0"/>
    </xf>
    <xf numFmtId="0" fontId="19" fillId="0" borderId="7" xfId="0" applyFont="1" applyBorder="1" applyAlignment="1" applyProtection="1">
      <alignment horizontal="center" vertical="center" wrapText="1"/>
      <protection locked="0"/>
    </xf>
    <xf numFmtId="0" fontId="19" fillId="0" borderId="14" xfId="0" applyFont="1" applyBorder="1" applyAlignment="1" applyProtection="1">
      <alignment horizontal="center" vertical="center" wrapText="1"/>
      <protection locked="0"/>
    </xf>
    <xf numFmtId="0" fontId="2" fillId="0" borderId="0" xfId="0" applyFont="1" applyAlignment="1">
      <alignment horizontal="left" wrapText="1"/>
    </xf>
    <xf numFmtId="0" fontId="7" fillId="0" borderId="0" xfId="0" applyFont="1" applyAlignment="1">
      <alignment horizontal="center" vertical="top" wrapText="1"/>
    </xf>
    <xf numFmtId="0" fontId="15" fillId="0" borderId="0" xfId="0" applyFont="1" applyAlignment="1">
      <alignment horizontal="center"/>
    </xf>
    <xf numFmtId="0" fontId="19" fillId="0" borderId="3" xfId="0" applyFont="1" applyBorder="1" applyAlignment="1">
      <alignment horizontal="center" vertical="center" wrapText="1"/>
    </xf>
    <xf numFmtId="0" fontId="19" fillId="0" borderId="10" xfId="0" applyFont="1" applyBorder="1" applyAlignment="1">
      <alignment horizontal="center" vertical="center" wrapText="1"/>
    </xf>
    <xf numFmtId="0" fontId="20" fillId="0" borderId="4" xfId="0" applyFont="1" applyBorder="1" applyAlignment="1" applyProtection="1">
      <alignment horizontal="center" vertical="center" wrapText="1"/>
      <protection locked="0"/>
    </xf>
    <xf numFmtId="0" fontId="20" fillId="0" borderId="11" xfId="0" applyFont="1" applyBorder="1" applyAlignment="1" applyProtection="1">
      <alignment horizontal="center" vertical="center" wrapText="1"/>
      <protection locked="0"/>
    </xf>
    <xf numFmtId="0" fontId="19" fillId="0" borderId="9" xfId="0" applyFont="1" applyBorder="1" applyAlignment="1" applyProtection="1">
      <alignment horizontal="center" vertical="center" wrapText="1"/>
      <protection locked="0"/>
    </xf>
    <xf numFmtId="0" fontId="19" fillId="0" borderId="16" xfId="0" applyFont="1" applyBorder="1" applyAlignment="1" applyProtection="1">
      <alignment horizontal="center" vertical="center" wrapText="1"/>
      <protection locked="0"/>
    </xf>
    <xf numFmtId="0" fontId="33" fillId="0" borderId="0" xfId="1" applyFont="1" applyFill="1" applyBorder="1" applyAlignment="1">
      <alignment horizontal="left"/>
    </xf>
    <xf numFmtId="0" fontId="18" fillId="0" borderId="0" xfId="1" applyFont="1" applyBorder="1" applyAlignment="1"/>
    <xf numFmtId="0" fontId="5" fillId="0" borderId="0" xfId="0" applyFont="1" applyFill="1" applyBorder="1"/>
    <xf numFmtId="0" fontId="7" fillId="0" borderId="0" xfId="0" applyFont="1" applyFill="1" applyBorder="1" applyAlignment="1">
      <alignment horizontal="center"/>
    </xf>
    <xf numFmtId="0" fontId="5" fillId="0" borderId="0" xfId="0" applyFont="1" applyBorder="1"/>
  </cellXfs>
  <cellStyles count="3">
    <cellStyle name="Обычный" xfId="0" builtinId="0"/>
    <cellStyle name="Обычный_Dod5kochtor" xfId="1"/>
    <cellStyle name="Обычный_штати управління 01.06.17р.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A47"/>
  <sheetViews>
    <sheetView tabSelected="1" zoomScale="90" zoomScaleNormal="90" zoomScaleSheetLayoutView="80" workbookViewId="0">
      <pane xSplit="2" topLeftCell="C1" activePane="topRight" state="frozen"/>
      <selection activeCell="I19" sqref="I19:I21"/>
      <selection pane="topRight" activeCell="H48" sqref="H48"/>
    </sheetView>
  </sheetViews>
  <sheetFormatPr defaultRowHeight="13.2" x14ac:dyDescent="0.25"/>
  <cols>
    <col min="1" max="1" width="5.88671875" customWidth="1"/>
    <col min="2" max="2" width="32.44140625" customWidth="1"/>
    <col min="3" max="3" width="12" customWidth="1"/>
    <col min="4" max="4" width="12.33203125" customWidth="1"/>
    <col min="5" max="6" width="9.44140625" bestFit="1" customWidth="1"/>
    <col min="7" max="7" width="11.33203125" customWidth="1"/>
    <col min="8" max="8" width="9.33203125" customWidth="1"/>
    <col min="9" max="9" width="11.5546875" customWidth="1"/>
    <col min="10" max="10" width="12.109375" hidden="1" customWidth="1"/>
    <col min="11" max="11" width="10.44140625" hidden="1" customWidth="1"/>
    <col min="12" max="12" width="10.88671875" hidden="1" customWidth="1"/>
    <col min="13" max="13" width="13.109375" customWidth="1"/>
    <col min="14" max="14" width="15.6640625" customWidth="1"/>
    <col min="15" max="15" width="9.5546875" hidden="1" customWidth="1"/>
    <col min="16" max="16" width="12.88671875" customWidth="1"/>
    <col min="17" max="17" width="11" hidden="1" customWidth="1"/>
    <col min="18" max="18" width="13.44140625" customWidth="1"/>
    <col min="19" max="19" width="11.5546875" hidden="1" customWidth="1"/>
    <col min="20" max="20" width="11.6640625" hidden="1" customWidth="1"/>
    <col min="21" max="21" width="13.88671875" hidden="1" customWidth="1"/>
    <col min="22" max="22" width="14.6640625" customWidth="1"/>
    <col min="23" max="23" width="16.44140625" customWidth="1"/>
    <col min="24" max="24" width="15.6640625" customWidth="1"/>
    <col min="25" max="25" width="30.5546875" customWidth="1"/>
    <col min="26" max="26" width="13.33203125" bestFit="1" customWidth="1"/>
  </cols>
  <sheetData>
    <row r="1" spans="1:27" ht="13.8" hidden="1" x14ac:dyDescent="0.25">
      <c r="T1" s="1" t="s">
        <v>0</v>
      </c>
    </row>
    <row r="2" spans="1:27" ht="28.5" hidden="1" customHeight="1" x14ac:dyDescent="0.25">
      <c r="S2" s="165" t="s">
        <v>1</v>
      </c>
      <c r="T2" s="165"/>
      <c r="U2" s="165"/>
    </row>
    <row r="3" spans="1:27" ht="13.8" hidden="1" x14ac:dyDescent="0.25">
      <c r="S3" s="1" t="s">
        <v>2</v>
      </c>
    </row>
    <row r="4" spans="1:27" ht="29.25" hidden="1" customHeight="1" x14ac:dyDescent="0.25">
      <c r="B4" s="143" t="s">
        <v>41</v>
      </c>
      <c r="N4" s="149"/>
      <c r="O4" s="149"/>
      <c r="P4" s="149"/>
      <c r="Q4" s="149"/>
      <c r="R4" s="149"/>
      <c r="S4" s="149"/>
      <c r="T4" s="149"/>
      <c r="U4" s="149"/>
      <c r="V4" s="149"/>
      <c r="W4" s="149"/>
      <c r="X4" s="149"/>
    </row>
    <row r="5" spans="1:27" ht="23.25" hidden="1" customHeight="1" x14ac:dyDescent="0.25">
      <c r="N5" s="150"/>
      <c r="O5" s="149"/>
      <c r="P5" s="149"/>
      <c r="Q5" s="149"/>
      <c r="R5" s="149"/>
      <c r="S5" s="149"/>
      <c r="T5" s="149"/>
      <c r="U5" s="149"/>
      <c r="V5" s="149"/>
      <c r="W5" s="149"/>
      <c r="X5" s="149"/>
    </row>
    <row r="6" spans="1:27" ht="23.25" hidden="1" customHeight="1" x14ac:dyDescent="0.25">
      <c r="N6" s="146"/>
      <c r="O6" s="145"/>
      <c r="P6" s="145"/>
      <c r="Q6" s="145"/>
      <c r="R6" s="145"/>
      <c r="S6" s="145"/>
      <c r="T6" s="145"/>
      <c r="U6" s="145"/>
      <c r="V6" s="145"/>
      <c r="W6" s="145"/>
      <c r="X6" s="145"/>
    </row>
    <row r="7" spans="1:27" s="5" customFormat="1" ht="21.75" customHeight="1" x14ac:dyDescent="0.35">
      <c r="A7" s="2"/>
      <c r="B7" s="144"/>
      <c r="C7" s="2"/>
      <c r="D7" s="2"/>
      <c r="E7" s="2"/>
      <c r="F7" s="2"/>
      <c r="G7" s="2"/>
      <c r="H7" s="2"/>
      <c r="I7" s="3"/>
      <c r="J7" s="3"/>
      <c r="K7" s="4"/>
      <c r="N7" s="6"/>
      <c r="O7" s="6"/>
      <c r="P7" s="6"/>
      <c r="Q7" s="6"/>
      <c r="R7" s="6"/>
      <c r="S7" s="6"/>
      <c r="T7" s="7"/>
      <c r="U7" s="8"/>
    </row>
    <row r="8" spans="1:27" s="5" customFormat="1" ht="18.75" customHeight="1" x14ac:dyDescent="0.35">
      <c r="A8" s="2"/>
      <c r="B8" s="9"/>
      <c r="C8" s="2"/>
      <c r="D8" s="2"/>
      <c r="E8" s="2"/>
      <c r="F8" s="2"/>
      <c r="G8" s="2"/>
      <c r="H8" s="2"/>
      <c r="I8" s="3"/>
      <c r="J8" s="3"/>
      <c r="K8" s="4"/>
      <c r="N8" s="10" t="s">
        <v>0</v>
      </c>
      <c r="O8" s="11"/>
      <c r="P8" s="12"/>
      <c r="R8" s="10"/>
      <c r="S8" s="11"/>
      <c r="T8" s="11"/>
      <c r="U8" s="11"/>
    </row>
    <row r="9" spans="1:27" s="5" customFormat="1" ht="18.75" customHeight="1" x14ac:dyDescent="0.35">
      <c r="B9" s="2"/>
      <c r="C9" s="2"/>
      <c r="D9" s="2"/>
      <c r="E9" s="2"/>
      <c r="F9" s="2"/>
      <c r="G9" s="2"/>
      <c r="H9" s="2"/>
      <c r="I9" s="3"/>
      <c r="J9" s="3"/>
      <c r="K9" s="4" t="s">
        <v>3</v>
      </c>
      <c r="N9" s="13" t="s">
        <v>45</v>
      </c>
      <c r="O9" s="14"/>
      <c r="P9" s="14"/>
      <c r="Q9" s="14"/>
      <c r="V9" s="15"/>
      <c r="W9" s="15"/>
      <c r="X9" s="10"/>
      <c r="Y9" s="11"/>
      <c r="Z9" s="11"/>
      <c r="AA9" s="3" t="s">
        <v>4</v>
      </c>
    </row>
    <row r="10" spans="1:27" s="5" customFormat="1" ht="18.75" hidden="1" customHeight="1" x14ac:dyDescent="0.35">
      <c r="A10" s="2"/>
      <c r="B10" s="2"/>
      <c r="C10" s="2"/>
      <c r="D10" s="2"/>
      <c r="E10" s="2"/>
      <c r="F10" s="2"/>
      <c r="G10" s="2"/>
      <c r="H10" s="2"/>
      <c r="I10" s="3"/>
      <c r="K10" s="16"/>
      <c r="N10" s="17" t="s">
        <v>5</v>
      </c>
      <c r="O10" s="14"/>
      <c r="P10" s="14"/>
      <c r="Q10" s="14"/>
      <c r="R10" s="14"/>
      <c r="S10" s="14"/>
      <c r="T10" s="14"/>
      <c r="U10" s="8"/>
    </row>
    <row r="11" spans="1:27" s="5" customFormat="1" ht="15" customHeight="1" x14ac:dyDescent="0.35">
      <c r="A11" s="2"/>
      <c r="B11" s="2"/>
      <c r="C11" s="2"/>
      <c r="D11" s="2"/>
      <c r="E11" s="2"/>
      <c r="F11" s="2"/>
      <c r="G11" s="2"/>
      <c r="H11" s="2"/>
      <c r="I11" s="3"/>
      <c r="J11" s="3"/>
      <c r="N11" s="174" t="s">
        <v>46</v>
      </c>
      <c r="O11" s="19"/>
      <c r="P11" s="19"/>
      <c r="Q11" s="19"/>
      <c r="R11" s="20"/>
      <c r="S11" s="20"/>
      <c r="T11" s="20"/>
      <c r="U11" s="21"/>
    </row>
    <row r="12" spans="1:27" s="5" customFormat="1" ht="19.2" customHeight="1" x14ac:dyDescent="0.35">
      <c r="A12" s="2"/>
      <c r="B12" s="2"/>
      <c r="C12" s="2"/>
      <c r="D12" s="2"/>
      <c r="E12" s="2"/>
      <c r="F12" s="2"/>
      <c r="G12" s="2"/>
      <c r="H12" s="2"/>
      <c r="I12" s="3"/>
      <c r="J12" s="3"/>
      <c r="K12" s="4"/>
      <c r="N12" s="22" t="s">
        <v>47</v>
      </c>
      <c r="O12" s="22"/>
      <c r="P12" s="22"/>
      <c r="Q12" s="22"/>
      <c r="R12" s="22"/>
      <c r="S12" s="22"/>
      <c r="T12" s="8"/>
      <c r="U12" s="8"/>
    </row>
    <row r="13" spans="1:27" s="5" customFormat="1" ht="18.75" customHeight="1" x14ac:dyDescent="0.4">
      <c r="A13" s="2"/>
      <c r="B13" s="2"/>
      <c r="C13" s="2"/>
      <c r="D13" s="2"/>
      <c r="E13" s="2"/>
      <c r="F13" s="2"/>
      <c r="G13" s="2"/>
      <c r="H13" s="2"/>
      <c r="I13" s="3"/>
      <c r="J13" s="23"/>
      <c r="K13" s="24"/>
      <c r="N13" s="176"/>
      <c r="O13" s="177"/>
      <c r="P13" s="178"/>
      <c r="Q13" s="178"/>
      <c r="R13" s="18"/>
      <c r="S13" s="7"/>
      <c r="T13" s="7"/>
      <c r="U13" s="25"/>
    </row>
    <row r="14" spans="1:27" s="5" customFormat="1" ht="18.75" customHeight="1" x14ac:dyDescent="0.4">
      <c r="A14" s="2"/>
      <c r="B14" s="26"/>
      <c r="C14" s="2"/>
      <c r="D14" s="2"/>
      <c r="E14" s="2"/>
      <c r="F14" s="2"/>
      <c r="G14" s="2"/>
      <c r="H14" s="27"/>
      <c r="I14" s="3"/>
      <c r="J14" s="23"/>
      <c r="K14" s="24"/>
      <c r="N14" s="175"/>
      <c r="O14" s="175"/>
      <c r="Q14" s="28" t="s">
        <v>6</v>
      </c>
      <c r="U14" s="29"/>
    </row>
    <row r="15" spans="1:27" s="5" customFormat="1" ht="18.75" customHeight="1" x14ac:dyDescent="0.35">
      <c r="A15" s="2"/>
      <c r="B15" s="2"/>
      <c r="C15" s="2"/>
      <c r="D15" s="2"/>
      <c r="E15" s="2"/>
      <c r="F15" s="30"/>
      <c r="G15" s="30"/>
      <c r="H15" s="30"/>
      <c r="I15" s="30" t="s">
        <v>7</v>
      </c>
      <c r="K15" s="30"/>
      <c r="L15" s="30"/>
      <c r="M15" s="30"/>
      <c r="N15" s="30"/>
      <c r="O15" s="30"/>
      <c r="U15" s="29"/>
    </row>
    <row r="16" spans="1:27" s="5" customFormat="1" ht="20.25" hidden="1" customHeight="1" x14ac:dyDescent="0.35">
      <c r="A16" s="31"/>
      <c r="B16" s="3"/>
      <c r="C16" s="3"/>
      <c r="D16" s="3"/>
      <c r="J16" s="32" t="s">
        <v>8</v>
      </c>
      <c r="O16" s="30"/>
      <c r="P16" s="3"/>
      <c r="Q16" s="3"/>
      <c r="R16" s="3"/>
      <c r="S16" s="3"/>
      <c r="T16" s="3"/>
      <c r="U16" s="3"/>
    </row>
    <row r="17" spans="1:25" s="5" customFormat="1" ht="20.25" customHeight="1" x14ac:dyDescent="0.35">
      <c r="A17" s="31"/>
      <c r="B17" s="3"/>
      <c r="C17" s="3"/>
      <c r="D17" s="3"/>
      <c r="I17" s="33" t="s">
        <v>9</v>
      </c>
      <c r="O17" s="30"/>
      <c r="P17" s="3"/>
      <c r="Q17" s="3"/>
      <c r="R17" s="3"/>
      <c r="S17" s="3"/>
      <c r="T17" s="3"/>
      <c r="U17" s="3"/>
    </row>
    <row r="18" spans="1:25" s="5" customFormat="1" ht="22.5" customHeight="1" x14ac:dyDescent="0.3">
      <c r="A18" s="2"/>
      <c r="B18" s="166" t="s">
        <v>42</v>
      </c>
      <c r="C18" s="166"/>
      <c r="D18" s="166"/>
      <c r="E18" s="166"/>
      <c r="F18" s="166"/>
      <c r="G18" s="166"/>
      <c r="H18" s="166"/>
      <c r="I18" s="166"/>
      <c r="J18" s="166"/>
      <c r="K18" s="166"/>
      <c r="L18" s="166"/>
      <c r="M18" s="166"/>
      <c r="N18" s="166"/>
      <c r="O18" s="166"/>
      <c r="P18" s="166"/>
      <c r="Q18" s="166"/>
      <c r="R18" s="166"/>
      <c r="S18" s="166"/>
      <c r="T18" s="166"/>
      <c r="U18" s="166"/>
    </row>
    <row r="19" spans="1:25" s="5" customFormat="1" ht="20.25" customHeight="1" thickBot="1" x14ac:dyDescent="0.45">
      <c r="A19" s="2"/>
      <c r="B19" s="3"/>
      <c r="C19" s="3"/>
      <c r="D19" s="3"/>
      <c r="E19" s="167" t="s">
        <v>43</v>
      </c>
      <c r="F19" s="167"/>
      <c r="G19" s="167"/>
      <c r="H19" s="167"/>
      <c r="I19" s="167"/>
      <c r="J19" s="167"/>
      <c r="K19" s="167"/>
      <c r="L19" s="167"/>
      <c r="M19" s="167"/>
      <c r="N19" s="167"/>
      <c r="O19" s="30"/>
      <c r="P19" s="34"/>
      <c r="Q19" s="3"/>
      <c r="R19" s="3"/>
      <c r="S19" s="3"/>
      <c r="T19" s="3"/>
      <c r="U19" s="3"/>
    </row>
    <row r="20" spans="1:25" s="5" customFormat="1" ht="17.25" hidden="1" customHeight="1" x14ac:dyDescent="0.3">
      <c r="A20" s="2"/>
      <c r="B20" s="3"/>
      <c r="C20" s="3"/>
      <c r="D20" s="3"/>
      <c r="E20" s="3"/>
      <c r="F20" s="35"/>
      <c r="G20" s="35"/>
      <c r="H20" s="35"/>
      <c r="I20" s="35"/>
      <c r="J20" s="35"/>
      <c r="K20" s="35"/>
      <c r="L20" s="35"/>
      <c r="M20" s="35"/>
      <c r="N20" s="3"/>
      <c r="O20" s="3"/>
      <c r="P20" s="3"/>
      <c r="Q20" s="3"/>
      <c r="R20" s="3"/>
      <c r="S20" s="3"/>
      <c r="T20" s="3"/>
      <c r="U20" s="3"/>
    </row>
    <row r="21" spans="1:25" s="3" customFormat="1" ht="65.25" customHeight="1" x14ac:dyDescent="0.3">
      <c r="A21" s="168" t="s">
        <v>10</v>
      </c>
      <c r="B21" s="156" t="s">
        <v>11</v>
      </c>
      <c r="C21" s="156" t="s">
        <v>12</v>
      </c>
      <c r="D21" s="156" t="s">
        <v>13</v>
      </c>
      <c r="E21" s="156" t="s">
        <v>14</v>
      </c>
      <c r="F21" s="156" t="s">
        <v>15</v>
      </c>
      <c r="G21" s="156" t="s">
        <v>16</v>
      </c>
      <c r="H21" s="156" t="s">
        <v>17</v>
      </c>
      <c r="I21" s="156" t="s">
        <v>18</v>
      </c>
      <c r="J21" s="156" t="s">
        <v>19</v>
      </c>
      <c r="K21" s="170" t="s">
        <v>20</v>
      </c>
      <c r="L21" s="170" t="s">
        <v>21</v>
      </c>
      <c r="M21" s="156" t="s">
        <v>22</v>
      </c>
      <c r="N21" s="156" t="s">
        <v>23</v>
      </c>
      <c r="O21" s="36"/>
      <c r="P21" s="159" t="s">
        <v>44</v>
      </c>
      <c r="Q21" s="161" t="s">
        <v>24</v>
      </c>
      <c r="R21" s="163" t="s">
        <v>25</v>
      </c>
      <c r="S21" s="154" t="s">
        <v>26</v>
      </c>
      <c r="T21" s="156" t="s">
        <v>27</v>
      </c>
      <c r="U21" s="172" t="s">
        <v>28</v>
      </c>
      <c r="V21" s="151" t="s">
        <v>29</v>
      </c>
      <c r="W21" s="151" t="s">
        <v>40</v>
      </c>
      <c r="X21" s="152" t="s">
        <v>28</v>
      </c>
    </row>
    <row r="22" spans="1:25" s="3" customFormat="1" ht="42" customHeight="1" thickBot="1" x14ac:dyDescent="0.35">
      <c r="A22" s="169"/>
      <c r="B22" s="157"/>
      <c r="C22" s="157"/>
      <c r="D22" s="157"/>
      <c r="E22" s="157"/>
      <c r="F22" s="157"/>
      <c r="G22" s="157"/>
      <c r="H22" s="157"/>
      <c r="I22" s="157"/>
      <c r="J22" s="157"/>
      <c r="K22" s="171"/>
      <c r="L22" s="171"/>
      <c r="M22" s="157"/>
      <c r="N22" s="157"/>
      <c r="O22" s="37" t="s">
        <v>30</v>
      </c>
      <c r="P22" s="160"/>
      <c r="Q22" s="162"/>
      <c r="R22" s="164"/>
      <c r="S22" s="155"/>
      <c r="T22" s="157"/>
      <c r="U22" s="173"/>
      <c r="V22" s="151"/>
      <c r="W22" s="151"/>
      <c r="X22" s="153"/>
    </row>
    <row r="23" spans="1:25" s="52" customFormat="1" ht="21.75" customHeight="1" x14ac:dyDescent="0.25">
      <c r="A23" s="38">
        <v>1</v>
      </c>
      <c r="B23" s="39" t="s">
        <v>31</v>
      </c>
      <c r="C23" s="38">
        <v>1</v>
      </c>
      <c r="D23" s="40">
        <v>7400</v>
      </c>
      <c r="E23" s="41">
        <v>9</v>
      </c>
      <c r="F23" s="42">
        <v>500</v>
      </c>
      <c r="G23" s="40">
        <f>D23+F23</f>
        <v>7900</v>
      </c>
      <c r="H23" s="43">
        <v>0.2</v>
      </c>
      <c r="I23" s="44">
        <f>G23*H23</f>
        <v>1580</v>
      </c>
      <c r="J23" s="38"/>
      <c r="K23" s="38"/>
      <c r="L23" s="38"/>
      <c r="M23" s="43">
        <v>0.5</v>
      </c>
      <c r="N23" s="45">
        <f>(G23+I23)*C23*M23</f>
        <v>4740</v>
      </c>
      <c r="O23" s="46"/>
      <c r="P23" s="45">
        <v>10800</v>
      </c>
      <c r="Q23" s="47"/>
      <c r="R23" s="48">
        <f>G23+N23+P23+I23+J23+K23+L23</f>
        <v>25020</v>
      </c>
      <c r="S23" s="49">
        <v>0</v>
      </c>
      <c r="T23" s="50">
        <f t="shared" ref="T23:T27" si="0">R23-S23</f>
        <v>25020</v>
      </c>
      <c r="U23" s="136">
        <f t="shared" ref="U23:U27" si="1">R23*12+T23</f>
        <v>325260</v>
      </c>
      <c r="V23" s="55">
        <f>D23</f>
        <v>7400</v>
      </c>
      <c r="W23" s="55">
        <f>R23</f>
        <v>25020</v>
      </c>
      <c r="X23" s="139">
        <f>R23*12+V23+W23</f>
        <v>332660</v>
      </c>
      <c r="Y23" s="142">
        <f>R23*12+V23+W23</f>
        <v>332660</v>
      </c>
    </row>
    <row r="24" spans="1:25" s="52" customFormat="1" ht="35.25" customHeight="1" x14ac:dyDescent="0.25">
      <c r="A24" s="53">
        <v>2</v>
      </c>
      <c r="B24" s="54" t="s">
        <v>32</v>
      </c>
      <c r="C24" s="53">
        <v>1</v>
      </c>
      <c r="D24" s="55">
        <f>ROUND(D23*0.95,0)</f>
        <v>7030</v>
      </c>
      <c r="E24" s="56">
        <v>10</v>
      </c>
      <c r="F24" s="57">
        <v>450</v>
      </c>
      <c r="G24" s="55">
        <f>D24+F24</f>
        <v>7480</v>
      </c>
      <c r="H24" s="58">
        <v>0.15</v>
      </c>
      <c r="I24" s="59">
        <f t="shared" ref="I24:I27" si="2">G24*H24</f>
        <v>1122</v>
      </c>
      <c r="J24" s="53"/>
      <c r="K24" s="53"/>
      <c r="L24" s="53"/>
      <c r="M24" s="58">
        <v>0.5</v>
      </c>
      <c r="N24" s="60">
        <f t="shared" ref="N24:N27" si="3">(G24+I24)*C24*M24</f>
        <v>4301</v>
      </c>
      <c r="O24" s="61">
        <v>0.9</v>
      </c>
      <c r="P24" s="60">
        <v>6327</v>
      </c>
      <c r="Q24" s="62"/>
      <c r="R24" s="63">
        <f t="shared" ref="R24:R27" si="4">G24+N24+P24+I24+J24+K24+L24</f>
        <v>19230</v>
      </c>
      <c r="S24" s="64">
        <v>0</v>
      </c>
      <c r="T24" s="65">
        <f t="shared" si="0"/>
        <v>19230</v>
      </c>
      <c r="U24" s="137">
        <f t="shared" si="1"/>
        <v>249990</v>
      </c>
      <c r="V24" s="55">
        <f>D24</f>
        <v>7030</v>
      </c>
      <c r="W24" s="55">
        <f t="shared" ref="W24:W29" si="5">R24</f>
        <v>19230</v>
      </c>
      <c r="X24" s="139">
        <f t="shared" ref="X24:X29" si="6">R24*12+V24+W24</f>
        <v>257020</v>
      </c>
      <c r="Y24" s="142">
        <f t="shared" ref="Y24:Y27" si="7">R24*12+V24+W24</f>
        <v>257020</v>
      </c>
    </row>
    <row r="25" spans="1:25" s="52" customFormat="1" ht="32.25" customHeight="1" x14ac:dyDescent="0.25">
      <c r="A25" s="53">
        <v>3</v>
      </c>
      <c r="B25" s="54" t="s">
        <v>33</v>
      </c>
      <c r="C25" s="53">
        <v>1</v>
      </c>
      <c r="D25" s="55">
        <f>ROUND(D23*0.95,0)</f>
        <v>7030</v>
      </c>
      <c r="E25" s="56">
        <v>10</v>
      </c>
      <c r="F25" s="57">
        <v>450</v>
      </c>
      <c r="G25" s="55">
        <f>D25+F25</f>
        <v>7480</v>
      </c>
      <c r="H25" s="58">
        <v>0.15</v>
      </c>
      <c r="I25" s="59">
        <f t="shared" si="2"/>
        <v>1122</v>
      </c>
      <c r="J25" s="53"/>
      <c r="K25" s="53"/>
      <c r="L25" s="53"/>
      <c r="M25" s="58">
        <v>0.5</v>
      </c>
      <c r="N25" s="60">
        <f t="shared" si="3"/>
        <v>4301</v>
      </c>
      <c r="O25" s="61">
        <f>O24</f>
        <v>0.9</v>
      </c>
      <c r="P25" s="60">
        <v>6327</v>
      </c>
      <c r="Q25" s="62"/>
      <c r="R25" s="63">
        <f t="shared" si="4"/>
        <v>19230</v>
      </c>
      <c r="S25" s="64">
        <v>1</v>
      </c>
      <c r="T25" s="65">
        <f t="shared" si="0"/>
        <v>19229</v>
      </c>
      <c r="U25" s="137">
        <f t="shared" si="1"/>
        <v>249989</v>
      </c>
      <c r="V25" s="55">
        <f t="shared" ref="V25:V29" si="8">D25</f>
        <v>7030</v>
      </c>
      <c r="W25" s="55">
        <f t="shared" si="5"/>
        <v>19230</v>
      </c>
      <c r="X25" s="139">
        <f t="shared" si="6"/>
        <v>257020</v>
      </c>
      <c r="Y25" s="142">
        <f t="shared" si="7"/>
        <v>257020</v>
      </c>
    </row>
    <row r="26" spans="1:25" s="52" customFormat="1" ht="31.5" customHeight="1" x14ac:dyDescent="0.25">
      <c r="A26" s="53">
        <v>4</v>
      </c>
      <c r="B26" s="54" t="s">
        <v>34</v>
      </c>
      <c r="C26" s="53">
        <v>1</v>
      </c>
      <c r="D26" s="55">
        <v>5200</v>
      </c>
      <c r="E26" s="53">
        <v>14</v>
      </c>
      <c r="F26" s="59">
        <v>400</v>
      </c>
      <c r="G26" s="55">
        <f>D26+F26</f>
        <v>5600</v>
      </c>
      <c r="H26" s="58">
        <v>0.15</v>
      </c>
      <c r="I26" s="59">
        <f t="shared" si="2"/>
        <v>840</v>
      </c>
      <c r="J26" s="53"/>
      <c r="K26" s="53"/>
      <c r="L26" s="53"/>
      <c r="M26" s="58">
        <v>0.5</v>
      </c>
      <c r="N26" s="60">
        <f t="shared" si="3"/>
        <v>3220</v>
      </c>
      <c r="O26" s="61">
        <f>O24</f>
        <v>0.9</v>
      </c>
      <c r="P26" s="60">
        <v>4680</v>
      </c>
      <c r="Q26" s="62"/>
      <c r="R26" s="63">
        <f t="shared" si="4"/>
        <v>14340</v>
      </c>
      <c r="S26" s="64">
        <v>0</v>
      </c>
      <c r="T26" s="65">
        <f t="shared" si="0"/>
        <v>14340</v>
      </c>
      <c r="U26" s="137">
        <f t="shared" si="1"/>
        <v>186420</v>
      </c>
      <c r="V26" s="55">
        <v>5200</v>
      </c>
      <c r="W26" s="55">
        <f t="shared" si="5"/>
        <v>14340</v>
      </c>
      <c r="X26" s="139">
        <f>R26*12+V26+W26</f>
        <v>191620</v>
      </c>
      <c r="Y26" s="142">
        <f t="shared" si="7"/>
        <v>191620</v>
      </c>
    </row>
    <row r="27" spans="1:25" s="52" customFormat="1" ht="33" customHeight="1" thickBot="1" x14ac:dyDescent="0.3">
      <c r="A27" s="53">
        <v>5</v>
      </c>
      <c r="B27" s="54" t="s">
        <v>35</v>
      </c>
      <c r="C27" s="53">
        <v>1</v>
      </c>
      <c r="D27" s="55">
        <v>5200</v>
      </c>
      <c r="E27" s="53">
        <v>13</v>
      </c>
      <c r="F27" s="59">
        <v>300</v>
      </c>
      <c r="G27" s="55">
        <f>D27+F27</f>
        <v>5500</v>
      </c>
      <c r="H27" s="58">
        <v>0.1</v>
      </c>
      <c r="I27" s="59">
        <f t="shared" si="2"/>
        <v>550</v>
      </c>
      <c r="J27" s="53"/>
      <c r="K27" s="53"/>
      <c r="L27" s="53"/>
      <c r="M27" s="58">
        <v>0.5</v>
      </c>
      <c r="N27" s="60">
        <f t="shared" si="3"/>
        <v>3025</v>
      </c>
      <c r="O27" s="61">
        <f>O24</f>
        <v>0.9</v>
      </c>
      <c r="P27" s="60">
        <v>4680</v>
      </c>
      <c r="Q27" s="67"/>
      <c r="R27" s="63">
        <f t="shared" si="4"/>
        <v>13755</v>
      </c>
      <c r="S27" s="64">
        <v>0</v>
      </c>
      <c r="T27" s="65">
        <f t="shared" si="0"/>
        <v>13755</v>
      </c>
      <c r="U27" s="137">
        <f t="shared" si="1"/>
        <v>178815</v>
      </c>
      <c r="V27" s="55">
        <v>5200</v>
      </c>
      <c r="W27" s="55">
        <f t="shared" si="5"/>
        <v>13755</v>
      </c>
      <c r="X27" s="139">
        <f>R27*12+V27+W27</f>
        <v>184015</v>
      </c>
      <c r="Y27" s="142">
        <f t="shared" si="7"/>
        <v>184015</v>
      </c>
    </row>
    <row r="28" spans="1:25" s="52" customFormat="1" ht="33" hidden="1" customHeight="1" x14ac:dyDescent="0.25">
      <c r="A28" s="53"/>
      <c r="B28" s="54"/>
      <c r="C28" s="53"/>
      <c r="D28" s="55"/>
      <c r="E28" s="53"/>
      <c r="F28" s="59"/>
      <c r="G28" s="55"/>
      <c r="H28" s="58"/>
      <c r="I28" s="59"/>
      <c r="J28" s="53"/>
      <c r="K28" s="53"/>
      <c r="L28" s="53"/>
      <c r="M28" s="58"/>
      <c r="N28" s="59"/>
      <c r="O28" s="58"/>
      <c r="P28" s="59"/>
      <c r="Q28" s="67"/>
      <c r="R28" s="63"/>
      <c r="S28" s="64"/>
      <c r="T28" s="65"/>
      <c r="U28" s="137"/>
      <c r="V28" s="55">
        <f t="shared" si="8"/>
        <v>0</v>
      </c>
      <c r="W28" s="55">
        <f t="shared" si="5"/>
        <v>0</v>
      </c>
      <c r="X28" s="139">
        <f t="shared" si="6"/>
        <v>0</v>
      </c>
      <c r="Y28" s="142"/>
    </row>
    <row r="29" spans="1:25" s="52" customFormat="1" ht="30" hidden="1" customHeight="1" x14ac:dyDescent="0.25">
      <c r="A29" s="53"/>
      <c r="B29" s="54"/>
      <c r="C29" s="53"/>
      <c r="D29" s="55"/>
      <c r="E29" s="53"/>
      <c r="F29" s="59"/>
      <c r="G29" s="55"/>
      <c r="H29" s="58"/>
      <c r="I29" s="59"/>
      <c r="J29" s="53"/>
      <c r="K29" s="53"/>
      <c r="L29" s="53"/>
      <c r="M29" s="58"/>
      <c r="N29" s="59"/>
      <c r="O29" s="58"/>
      <c r="P29" s="59"/>
      <c r="Q29" s="67"/>
      <c r="R29" s="63"/>
      <c r="S29" s="64"/>
      <c r="T29" s="65"/>
      <c r="U29" s="137"/>
      <c r="V29" s="55">
        <f t="shared" si="8"/>
        <v>0</v>
      </c>
      <c r="W29" s="55">
        <f t="shared" si="5"/>
        <v>0</v>
      </c>
      <c r="X29" s="139">
        <f t="shared" si="6"/>
        <v>0</v>
      </c>
      <c r="Y29" s="142"/>
    </row>
    <row r="30" spans="1:25" s="52" customFormat="1" ht="27.75" hidden="1" customHeight="1" thickBot="1" x14ac:dyDescent="0.3">
      <c r="A30" s="68"/>
      <c r="B30" s="69"/>
      <c r="C30" s="68"/>
      <c r="D30" s="70"/>
      <c r="E30" s="68"/>
      <c r="F30" s="71"/>
      <c r="G30" s="70"/>
      <c r="H30" s="72"/>
      <c r="I30" s="71"/>
      <c r="J30" s="68"/>
      <c r="K30" s="68"/>
      <c r="L30" s="68"/>
      <c r="M30" s="72"/>
      <c r="N30" s="71"/>
      <c r="O30" s="72"/>
      <c r="P30" s="71"/>
      <c r="Q30" s="73"/>
      <c r="R30" s="74"/>
      <c r="S30" s="75"/>
      <c r="T30" s="76"/>
      <c r="U30" s="138"/>
      <c r="V30" s="55"/>
      <c r="W30" s="55"/>
      <c r="X30" s="139"/>
      <c r="Y30" s="142"/>
    </row>
    <row r="31" spans="1:25" s="52" customFormat="1" ht="30.75" customHeight="1" thickBot="1" x14ac:dyDescent="0.3">
      <c r="A31" s="77"/>
      <c r="B31" s="78" t="s">
        <v>36</v>
      </c>
      <c r="C31" s="79">
        <f>SUM(C23:C30)</f>
        <v>5</v>
      </c>
      <c r="D31" s="80">
        <f>SUM(D23:D30)</f>
        <v>31860</v>
      </c>
      <c r="E31" s="81">
        <v>0</v>
      </c>
      <c r="F31" s="81">
        <f>SUM(F23:F30)</f>
        <v>2100</v>
      </c>
      <c r="G31" s="80">
        <f>SUM(G23:G30)</f>
        <v>33960</v>
      </c>
      <c r="H31" s="81"/>
      <c r="I31" s="82">
        <f t="shared" ref="I31:W31" si="9">SUM(I23:I30)</f>
        <v>5214</v>
      </c>
      <c r="J31" s="82">
        <f t="shared" si="9"/>
        <v>0</v>
      </c>
      <c r="K31" s="82">
        <f t="shared" si="9"/>
        <v>0</v>
      </c>
      <c r="L31" s="82">
        <f t="shared" si="9"/>
        <v>0</v>
      </c>
      <c r="M31" s="83"/>
      <c r="N31" s="82">
        <f t="shared" si="9"/>
        <v>19587</v>
      </c>
      <c r="O31" s="82"/>
      <c r="P31" s="82">
        <f t="shared" si="9"/>
        <v>32814</v>
      </c>
      <c r="Q31" s="84">
        <f t="shared" si="9"/>
        <v>0</v>
      </c>
      <c r="R31" s="85">
        <f t="shared" si="9"/>
        <v>91575</v>
      </c>
      <c r="S31" s="86">
        <f t="shared" si="9"/>
        <v>1</v>
      </c>
      <c r="T31" s="82">
        <f t="shared" si="9"/>
        <v>91574</v>
      </c>
      <c r="U31" s="84">
        <f t="shared" si="9"/>
        <v>1190474</v>
      </c>
      <c r="V31" s="141">
        <f t="shared" si="9"/>
        <v>31860</v>
      </c>
      <c r="W31" s="141">
        <f t="shared" si="9"/>
        <v>91575</v>
      </c>
      <c r="X31" s="140">
        <f>SUM(X23:X30)</f>
        <v>1222335</v>
      </c>
      <c r="Y31" s="142"/>
    </row>
    <row r="32" spans="1:25" s="52" customFormat="1" ht="18" hidden="1" customHeight="1" x14ac:dyDescent="0.25">
      <c r="A32" s="38"/>
      <c r="B32" s="39"/>
      <c r="C32" s="38"/>
      <c r="D32" s="87"/>
      <c r="E32" s="38"/>
      <c r="F32" s="44"/>
      <c r="G32" s="40"/>
      <c r="H32" s="38"/>
      <c r="I32" s="38"/>
      <c r="J32" s="38"/>
      <c r="K32" s="38"/>
      <c r="L32" s="38"/>
      <c r="M32" s="43"/>
      <c r="N32" s="44"/>
      <c r="O32" s="43"/>
      <c r="P32" s="44"/>
      <c r="Q32" s="88"/>
      <c r="R32" s="48"/>
      <c r="S32" s="49"/>
      <c r="T32" s="50"/>
      <c r="U32" s="50"/>
      <c r="V32" s="51"/>
      <c r="W32" s="132"/>
      <c r="X32" s="48"/>
    </row>
    <row r="33" spans="1:26" s="52" customFormat="1" ht="16.5" hidden="1" customHeight="1" x14ac:dyDescent="0.25">
      <c r="A33" s="53"/>
      <c r="B33" s="54"/>
      <c r="C33" s="53"/>
      <c r="D33" s="89"/>
      <c r="E33" s="53"/>
      <c r="F33" s="53"/>
      <c r="G33" s="55"/>
      <c r="H33" s="53"/>
      <c r="I33" s="53"/>
      <c r="J33" s="53"/>
      <c r="K33" s="53"/>
      <c r="L33" s="53"/>
      <c r="M33" s="58"/>
      <c r="N33" s="59"/>
      <c r="O33" s="58"/>
      <c r="P33" s="59"/>
      <c r="Q33" s="90"/>
      <c r="R33" s="63"/>
      <c r="S33" s="64"/>
      <c r="T33" s="65"/>
      <c r="U33" s="65"/>
      <c r="V33" s="66"/>
      <c r="W33" s="133"/>
      <c r="X33" s="63"/>
    </row>
    <row r="34" spans="1:26" s="52" customFormat="1" ht="17.25" hidden="1" customHeight="1" x14ac:dyDescent="0.25">
      <c r="A34" s="53"/>
      <c r="B34" s="54"/>
      <c r="C34" s="53"/>
      <c r="D34" s="89"/>
      <c r="E34" s="53"/>
      <c r="F34" s="53"/>
      <c r="G34" s="55"/>
      <c r="H34" s="53"/>
      <c r="I34" s="53"/>
      <c r="J34" s="53"/>
      <c r="K34" s="59"/>
      <c r="L34" s="59"/>
      <c r="M34" s="58"/>
      <c r="N34" s="59"/>
      <c r="O34" s="58"/>
      <c r="P34" s="59"/>
      <c r="Q34" s="90"/>
      <c r="R34" s="63"/>
      <c r="S34" s="64"/>
      <c r="T34" s="65"/>
      <c r="U34" s="65"/>
      <c r="V34" s="66"/>
      <c r="W34" s="133"/>
      <c r="X34" s="63"/>
    </row>
    <row r="35" spans="1:26" s="91" customFormat="1" ht="28.5" hidden="1" customHeight="1" x14ac:dyDescent="0.25">
      <c r="A35" s="53"/>
      <c r="B35" s="54"/>
      <c r="C35" s="53"/>
      <c r="D35" s="89"/>
      <c r="E35" s="53"/>
      <c r="F35" s="53"/>
      <c r="G35" s="55"/>
      <c r="H35" s="53"/>
      <c r="I35" s="53"/>
      <c r="J35" s="59"/>
      <c r="K35" s="59"/>
      <c r="L35" s="53"/>
      <c r="M35" s="58"/>
      <c r="N35" s="59"/>
      <c r="O35" s="58"/>
      <c r="P35" s="59"/>
      <c r="Q35" s="90"/>
      <c r="R35" s="63"/>
      <c r="S35" s="64"/>
      <c r="T35" s="65"/>
      <c r="U35" s="65"/>
      <c r="V35" s="66"/>
      <c r="W35" s="133"/>
      <c r="X35" s="63"/>
    </row>
    <row r="36" spans="1:26" s="91" customFormat="1" ht="15.75" hidden="1" customHeight="1" x14ac:dyDescent="0.25">
      <c r="A36" s="92"/>
      <c r="B36" s="93"/>
      <c r="C36" s="92"/>
      <c r="D36" s="94"/>
      <c r="E36" s="92"/>
      <c r="F36" s="92"/>
      <c r="G36" s="95"/>
      <c r="H36" s="92"/>
      <c r="I36" s="92"/>
      <c r="J36" s="96"/>
      <c r="K36" s="92"/>
      <c r="L36" s="92"/>
      <c r="M36" s="97"/>
      <c r="N36" s="98"/>
      <c r="O36" s="97"/>
      <c r="P36" s="98"/>
      <c r="Q36" s="90"/>
      <c r="R36" s="99"/>
      <c r="S36" s="100"/>
      <c r="T36" s="101"/>
      <c r="U36" s="101"/>
      <c r="V36" s="66"/>
      <c r="W36" s="133"/>
      <c r="X36" s="99"/>
    </row>
    <row r="37" spans="1:26" s="52" customFormat="1" ht="14.25" hidden="1" customHeight="1" x14ac:dyDescent="0.25">
      <c r="A37" s="102"/>
      <c r="B37" s="103"/>
      <c r="C37" s="102"/>
      <c r="D37" s="104"/>
      <c r="E37" s="102"/>
      <c r="F37" s="102"/>
      <c r="G37" s="105"/>
      <c r="H37" s="102"/>
      <c r="I37" s="102"/>
      <c r="J37" s="106"/>
      <c r="K37" s="102"/>
      <c r="L37" s="102"/>
      <c r="M37" s="107"/>
      <c r="N37" s="108"/>
      <c r="O37" s="107"/>
      <c r="P37" s="108"/>
      <c r="Q37" s="109"/>
      <c r="R37" s="110"/>
      <c r="S37" s="111"/>
      <c r="T37" s="112"/>
      <c r="U37" s="113"/>
      <c r="V37" s="114"/>
      <c r="W37" s="134"/>
      <c r="X37" s="110"/>
    </row>
    <row r="38" spans="1:26" s="5" customFormat="1" ht="16.5" hidden="1" customHeight="1" x14ac:dyDescent="0.25">
      <c r="A38" s="115"/>
      <c r="B38" s="116"/>
      <c r="C38" s="117"/>
      <c r="D38" s="117"/>
      <c r="E38" s="117"/>
      <c r="F38" s="117"/>
      <c r="G38" s="117"/>
      <c r="H38" s="117"/>
      <c r="I38" s="117"/>
      <c r="J38" s="117"/>
      <c r="K38" s="117"/>
      <c r="L38" s="117"/>
      <c r="M38" s="117"/>
      <c r="N38" s="117"/>
      <c r="O38" s="117"/>
      <c r="P38" s="117"/>
      <c r="Q38" s="118"/>
      <c r="R38" s="119"/>
      <c r="S38" s="120"/>
      <c r="T38" s="117"/>
      <c r="U38" s="117"/>
      <c r="V38" s="118"/>
      <c r="W38" s="135"/>
      <c r="X38" s="119"/>
    </row>
    <row r="39" spans="1:26" s="5" customFormat="1" ht="24" hidden="1" customHeight="1" x14ac:dyDescent="0.25">
      <c r="A39" s="121"/>
      <c r="B39" s="122" t="s">
        <v>37</v>
      </c>
      <c r="C39" s="123">
        <f t="shared" ref="C39:X39" si="10">C31+C38</f>
        <v>5</v>
      </c>
      <c r="D39" s="123">
        <f t="shared" si="10"/>
        <v>31860</v>
      </c>
      <c r="E39" s="123">
        <f t="shared" si="10"/>
        <v>0</v>
      </c>
      <c r="F39" s="123">
        <f t="shared" si="10"/>
        <v>2100</v>
      </c>
      <c r="G39" s="123">
        <f t="shared" si="10"/>
        <v>33960</v>
      </c>
      <c r="H39" s="124">
        <f t="shared" si="10"/>
        <v>0</v>
      </c>
      <c r="I39" s="124">
        <f t="shared" si="10"/>
        <v>5214</v>
      </c>
      <c r="J39" s="124">
        <f t="shared" si="10"/>
        <v>0</v>
      </c>
      <c r="K39" s="124">
        <f t="shared" si="10"/>
        <v>0</v>
      </c>
      <c r="L39" s="124">
        <f t="shared" si="10"/>
        <v>0</v>
      </c>
      <c r="M39" s="124">
        <f t="shared" si="10"/>
        <v>0</v>
      </c>
      <c r="N39" s="124">
        <f t="shared" si="10"/>
        <v>19587</v>
      </c>
      <c r="O39" s="124">
        <f t="shared" si="10"/>
        <v>0</v>
      </c>
      <c r="P39" s="124">
        <f t="shared" si="10"/>
        <v>32814</v>
      </c>
      <c r="Q39" s="124">
        <f t="shared" si="10"/>
        <v>0</v>
      </c>
      <c r="R39" s="124">
        <f t="shared" si="10"/>
        <v>91575</v>
      </c>
      <c r="S39" s="124">
        <f t="shared" si="10"/>
        <v>1</v>
      </c>
      <c r="T39" s="124">
        <f t="shared" si="10"/>
        <v>91574</v>
      </c>
      <c r="U39" s="124">
        <f t="shared" si="10"/>
        <v>1190474</v>
      </c>
      <c r="V39" s="124">
        <f t="shared" si="10"/>
        <v>31860</v>
      </c>
      <c r="W39" s="124"/>
      <c r="X39" s="124">
        <f t="shared" si="10"/>
        <v>1222335</v>
      </c>
    </row>
    <row r="40" spans="1:26" s="5" customFormat="1" ht="15.75" customHeight="1" x14ac:dyDescent="0.25">
      <c r="A40" s="125"/>
      <c r="B40" s="125"/>
      <c r="C40" s="126"/>
      <c r="D40" s="127"/>
      <c r="E40" s="128"/>
      <c r="F40" s="128"/>
      <c r="G40" s="128"/>
      <c r="H40" s="128"/>
      <c r="I40" s="128"/>
      <c r="J40" s="128"/>
      <c r="K40" s="128"/>
      <c r="L40" s="128"/>
      <c r="M40" s="128"/>
      <c r="N40" s="128"/>
      <c r="O40" s="128"/>
      <c r="P40" s="128"/>
      <c r="Q40" s="128"/>
      <c r="R40" s="128"/>
      <c r="S40" s="128"/>
      <c r="T40" s="128"/>
      <c r="U40" s="128"/>
    </row>
    <row r="41" spans="1:26" s="5" customFormat="1" ht="15.6" hidden="1" x14ac:dyDescent="0.3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</row>
    <row r="42" spans="1:26" s="5" customFormat="1" ht="15.6" hidden="1" x14ac:dyDescent="0.3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</row>
    <row r="43" spans="1:26" s="5" customFormat="1" ht="18" x14ac:dyDescent="0.35">
      <c r="A43" s="3"/>
      <c r="B43" s="3"/>
      <c r="C43" s="16"/>
      <c r="D43" s="4"/>
      <c r="E43" s="4"/>
      <c r="F43" s="4"/>
      <c r="G43" s="147"/>
      <c r="H43" s="147"/>
      <c r="I43" s="147"/>
      <c r="J43" s="4"/>
      <c r="K43" s="158" t="s">
        <v>38</v>
      </c>
      <c r="L43" s="158"/>
      <c r="M43" s="4"/>
      <c r="N43" s="4"/>
      <c r="O43" s="3"/>
      <c r="P43" s="3"/>
      <c r="Q43" s="3"/>
      <c r="R43" s="3"/>
      <c r="S43" s="3"/>
      <c r="T43" s="3"/>
      <c r="U43" s="3"/>
      <c r="Y43" s="129">
        <v>1213293</v>
      </c>
    </row>
    <row r="44" spans="1:26" s="5" customFormat="1" ht="44.25" customHeight="1" x14ac:dyDescent="0.35">
      <c r="C44" s="148"/>
      <c r="D44" s="4"/>
      <c r="E44" s="4"/>
      <c r="F44" s="147"/>
      <c r="G44" s="147"/>
      <c r="H44" s="147"/>
      <c r="I44" s="147"/>
      <c r="J44" s="4"/>
      <c r="K44" s="35" t="s">
        <v>39</v>
      </c>
      <c r="L44" s="4"/>
      <c r="M44" s="4"/>
      <c r="N44" s="4"/>
      <c r="Y44" s="129">
        <f>X31+255274</f>
        <v>1477609</v>
      </c>
    </row>
    <row r="45" spans="1:26" s="5" customFormat="1" ht="15.6" x14ac:dyDescent="0.3">
      <c r="D45" s="130" t="s">
        <v>48</v>
      </c>
      <c r="E45" s="130"/>
      <c r="F45" s="130"/>
      <c r="G45" s="130"/>
      <c r="H45" s="130"/>
      <c r="I45" s="130"/>
      <c r="J45" s="3"/>
      <c r="K45" s="3"/>
      <c r="L45" s="3"/>
      <c r="M45" s="3"/>
      <c r="N45" s="130" t="s">
        <v>49</v>
      </c>
      <c r="O45" s="130"/>
      <c r="P45" s="130"/>
      <c r="Y45" s="129">
        <f>Y43-Y44</f>
        <v>-264316</v>
      </c>
    </row>
    <row r="46" spans="1:26" s="5" customFormat="1" ht="15.6" x14ac:dyDescent="0.3">
      <c r="J46" s="130"/>
      <c r="K46" s="130"/>
      <c r="L46" s="130"/>
      <c r="Y46" s="129">
        <f>G31+I31+N31+P31</f>
        <v>91575</v>
      </c>
      <c r="Z46" s="5">
        <f>Y46*7</f>
        <v>641025</v>
      </c>
    </row>
    <row r="47" spans="1:26" x14ac:dyDescent="0.25">
      <c r="Z47" s="131">
        <f>Z46+V31+X31</f>
        <v>1895220</v>
      </c>
    </row>
  </sheetData>
  <mergeCells count="29">
    <mergeCell ref="S2:U2"/>
    <mergeCell ref="B18:U18"/>
    <mergeCell ref="E19:N19"/>
    <mergeCell ref="A21:A22"/>
    <mergeCell ref="B21:B22"/>
    <mergeCell ref="C21:C22"/>
    <mergeCell ref="D21:D22"/>
    <mergeCell ref="E21:E22"/>
    <mergeCell ref="F21:F22"/>
    <mergeCell ref="G21:G22"/>
    <mergeCell ref="H21:H22"/>
    <mergeCell ref="I21:I22"/>
    <mergeCell ref="J21:J22"/>
    <mergeCell ref="K21:K22"/>
    <mergeCell ref="L21:L22"/>
    <mergeCell ref="U21:U22"/>
    <mergeCell ref="K43:L43"/>
    <mergeCell ref="N21:N22"/>
    <mergeCell ref="P21:P22"/>
    <mergeCell ref="Q21:Q22"/>
    <mergeCell ref="R21:R22"/>
    <mergeCell ref="M21:M22"/>
    <mergeCell ref="N4:X4"/>
    <mergeCell ref="N5:X5"/>
    <mergeCell ref="V21:V22"/>
    <mergeCell ref="X21:X22"/>
    <mergeCell ref="S21:S22"/>
    <mergeCell ref="T21:T22"/>
    <mergeCell ref="W21:W22"/>
  </mergeCells>
  <printOptions horizontalCentered="1" verticalCentered="1"/>
  <pageMargins left="0.19685039370078741" right="0.19685039370078741" top="0.59055118110236227" bottom="0.39370078740157483" header="0.51181102362204722" footer="0.51181102362204722"/>
  <pageSetup paperSize="9" scale="68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Управл. 01.01.22</vt:lpstr>
      <vt:lpstr>'Управл. 01.01.22'!Область_печати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Boss</dc:creator>
  <cp:lastModifiedBy>Пухальська</cp:lastModifiedBy>
  <cp:lastPrinted>2023-12-26T09:13:47Z</cp:lastPrinted>
  <dcterms:created xsi:type="dcterms:W3CDTF">2020-10-22T05:57:16Z</dcterms:created>
  <dcterms:modified xsi:type="dcterms:W3CDTF">2023-12-26T09:18:46Z</dcterms:modified>
</cp:coreProperties>
</file>